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réstamo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<sst xmlns="http://schemas.openxmlformats.org/spreadsheetml/2006/main" count="30" uniqueCount="29">
  <si>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Cuadro de amortización de préstamo (cuota francesa)</t>
  </si>
  <si>
    <t xml:space="preserve">Guía de uso</t>
  </si>
  <si>
    <t xml:space="preserve">Plantilla gratuita de Ciberaula  ·  Ver todos los cursos de Contabilidad  →</t>
  </si>
  <si>
    <t xml:space="preserve">Cómo usar esta plantilla</t>
  </si>
  <si>
    <t xml:space="preserve">1.  Introduce el capital, el tipo de interés nominal anual y el número de cuotas mensuales (hasta 120).</t>
  </si>
  <si>
    <t xml:space="preserve">2.  La cuota mensual, los intereses totales y el cuadro completo se calculan automáticamente.</t>
  </si>
  <si>
    <t xml:space="preserve">3.  La última cuota se ajusta sola para dejar el capital pendiente exactamente a cero.</t>
  </si>
  <si>
    <t xml:space="preserve">4.  El ejemplo es un préstamo de 24.000 € a 4 años de un taller mecánico para renovar maquinaria.</t>
  </si>
  <si>
    <t xml:space="preserve">Las celdas con fondo crema son las que debes rellenar; el resto se calcula solo.</t>
  </si>
  <si>
    <t xml:space="preserve">¿Quieres dominar esta técnica?</t>
  </si>
  <si>
    <t xml:space="preserve">Fórmate con el curso bonificable por FUNDAE:  Finanzas para no financieros  →</t>
  </si>
  <si>
    <t xml:space="preserve">Ver todos los cursos de Contabilidad y Finanzas de Ciberaula  →</t>
  </si>
  <si>
    <t xml:space="preserve">Cálculo con sistema francés y redondeo a céntimos; puede diferir en algún céntimo del cuadro exacto de tu entidad.</t>
  </si>
  <si>
    <t xml:space="preserve">Cuadro de amortización de préstamo</t>
  </si>
  <si>
    <t xml:space="preserve">Sistema francés: cuota constante, calculada automáticamente</t>
  </si>
  <si>
    <t xml:space="preserve">Datos del préstamo</t>
  </si>
  <si>
    <t xml:space="preserve">Capital solicitado (€)</t>
  </si>
  <si>
    <t xml:space="preserve">Tipo de interés nominal anual</t>
  </si>
  <si>
    <t xml:space="preserve">Plazo (nº de cuotas mensuales)</t>
  </si>
  <si>
    <t xml:space="preserve">Interés mensual</t>
  </si>
  <si>
    <t xml:space="preserve">Cuota mensual (€)</t>
  </si>
  <si>
    <t xml:space="preserve">Total intereses del préstamo (€)</t>
  </si>
  <si>
    <t xml:space="preserve">Coste total (capital + intereses) (€)</t>
  </si>
  <si>
    <t xml:space="preserve">Nº cuota</t>
  </si>
  <si>
    <t xml:space="preserve">Cuota (€)</t>
  </si>
  <si>
    <t xml:space="preserve">Capital inicial (€)</t>
  </si>
  <si>
    <t xml:space="preserve">Intereses (€)</t>
  </si>
  <si>
    <t xml:space="preserve">Amortización (€)</t>
  </si>
  <si>
    <t xml:space="preserve">Capital pendiente (€)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</si>
</sst>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0.0%"/>
    <numFmt numFmtId="167" formatCode="0.000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B2A4A"/>
      <name val="Arial"/>
      <family val="0"/>
      <charset val="1"/>
    </font>
    <font>
      <sz val="10"/>
      <color rgb="FF22303F"/>
      <name val="Arial"/>
      <family val="0"/>
      <charset val="1"/>
    </font>
    <font>
      <b val="true"/>
      <sz val="10"/>
      <color rgb="FF0563C1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sz val="10"/>
      <color rgb="FF8A97A6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AFAF7"/>
        <bgColor rgb="FFFFFFFF"/>
      </patternFill>
    </fill>
    <fill>
      <patternFill patternType="solid">
        <fgColor rgb="FFFFF7E6"/>
        <bgColor rgb="FFFAFAF7"/>
      </patternFill>
    </fill>
    <fill>
      <patternFill patternType="solid">
        <fgColor rgb="FFEEF2F7"/>
        <bgColor rgb="FFFAFAF7"/>
      </patternFill>
    </fill>
    <fill>
      <patternFill patternType="solid">
        <fgColor rgb="FF1B2A4A"/>
        <bgColor rgb="FF22303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9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7"/>
      <rgbColor rgb="FF660066"/>
      <rgbColor rgb="FFFF8080"/>
      <rgbColor rgb="FF0563C1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7A6"/>
      <rgbColor rgb="FF1B2A4A"/>
      <rgbColor rgb="FF339966"/>
      <rgbColor rgb="FF003300"/>
      <rgbColor rgb="FF1A1A1A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216720</xdr:colOff>
      <xdr:row>3</xdr:row>
      <xdr:rowOff>142560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171000</xdr:colOff>
      <xdr:row>3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hyperlink" Target="https://www.ciberaula.com/curso-online-de-finanzas-para-no-financieros" TargetMode="External"/><Relationship Id="rId3" Type="http://schemas.openxmlformats.org/officeDocument/2006/relationships/hyperlink" Target="https://www.ciberaula.com/cursos-online-de-contabilidad-y-finanzas" TargetMode="External"/><Relationship Id="rId4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0</v>
      </c>
    </row>
    <row r="3" customFormat="false" ht="15" hidden="false" customHeight="true" outlineLevel="0" collapsed="false">
      <c r="E3" s="2" t="s">
        <v>1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6.15" hidden="false" customHeight="false" outlineLevel="0" collapsed="false">
      <c r="A7" s="4" t="s">
        <v>3</v>
      </c>
    </row>
    <row r="9" customFormat="false" ht="15" hidden="false" customHeight="false" outlineLevel="0" collapsed="false">
      <c r="A9" s="2" t="s">
        <v>4</v>
      </c>
    </row>
    <row r="10" customFormat="false" ht="15" hidden="false" customHeight="false" outlineLevel="0" collapsed="false">
      <c r="A10" s="2" t="s">
        <v>5</v>
      </c>
    </row>
    <row r="11" customFormat="false" ht="15" hidden="false" customHeight="false" outlineLevel="0" collapsed="false">
      <c r="A11" s="2" t="s">
        <v>6</v>
      </c>
    </row>
    <row r="12" customFormat="false" ht="15" hidden="false" customHeight="false" outlineLevel="0" collapsed="false">
      <c r="A12" s="2" t="s">
        <v>7</v>
      </c>
    </row>
    <row r="14" customFormat="false" ht="15" hidden="false" customHeight="false" outlineLevel="0" collapsed="false">
      <c r="A14" s="5" t="s">
        <v>8</v>
      </c>
    </row>
    <row r="16" customFormat="false" ht="16.15" hidden="false" customHeight="false" outlineLevel="0" collapsed="false">
      <c r="A16" s="4" t="s">
        <v>9</v>
      </c>
    </row>
    <row r="18" customFormat="false" ht="15" hidden="false" customHeight="false" outlineLevel="0" collapsed="false">
      <c r="A18" s="6" t="s">
        <v>10</v>
      </c>
    </row>
    <row r="19" customFormat="false" ht="15" hidden="false" customHeight="false" outlineLevel="0" collapsed="false">
      <c r="A19" s="6" t="s">
        <v>11</v>
      </c>
    </row>
    <row r="21" customFormat="false" ht="15" hidden="false" customHeight="false" outlineLevel="0" collapsed="false">
      <c r="A21" s="5" t="s">
        <v>12</v>
      </c>
    </row>
  </sheetData>
  <hyperlinks>
    <hyperlink ref="A5" r:id="rId1" display="Plantilla gratuita de Ciberaula  ·  Ver todos los cursos de Contabilidad  →"/>
    <hyperlink ref="A18" r:id="rId2" display="Fórmate con el curso bonificable por FUNDAE:  Finanzas para no financieros  →"/>
    <hyperlink ref="A19" r:id="rId3" display="Ver todos los cursos de Contabilidad y Finanzas de Ciberaula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6" min="3" style="0" width="14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13</v>
      </c>
    </row>
    <row r="3" customFormat="false" ht="15" hidden="false" customHeight="true" outlineLevel="0" collapsed="false">
      <c r="C3" s="2" t="s">
        <v>14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6.15" hidden="false" customHeight="false" outlineLevel="0" collapsed="false">
      <c r="A6" s="4" t="s">
        <v>15</v>
      </c>
    </row>
    <row r="7" customFormat="false" ht="15" hidden="false" customHeight="false" outlineLevel="0" collapsed="false">
      <c r="A7" s="2" t="s">
        <v>16</v>
      </c>
      <c r="B7" s="7" t="n">
        <v>24000</v>
      </c>
    </row>
    <row r="8" customFormat="false" ht="15" hidden="false" customHeight="false" outlineLevel="0" collapsed="false">
      <c r="A8" s="2" t="s">
        <v>17</v>
      </c>
      <c r="B8" s="8" t="n">
        <v>0.055</v>
      </c>
    </row>
    <row r="9" customFormat="false" ht="15" hidden="false" customHeight="false" outlineLevel="0" collapsed="false">
      <c r="A9" s="2" t="s">
        <v>18</v>
      </c>
      <c r="B9" s="9" t="n">
        <v>48</v>
      </c>
    </row>
    <row r="10" customFormat="false" ht="15" hidden="false" customHeight="false" outlineLevel="0" collapsed="false">
      <c r="A10" s="2" t="s">
        <v>19</v>
      </c>
      <c r="B10" s="10" t="n">
        <f aca="false">B8/12</f>
        <v>0.00458333333333333</v>
      </c>
    </row>
    <row r="11" customFormat="false" ht="15" hidden="false" customHeight="false" outlineLevel="0" collapsed="false">
      <c r="A11" s="2" t="s">
        <v>20</v>
      </c>
      <c r="B11" s="11" t="n">
        <f aca="false">ROUND(B7*B10/(1-(1+B10)^-B9),2)</f>
        <v>558.16</v>
      </c>
    </row>
    <row r="12" customFormat="false" ht="15" hidden="false" customHeight="false" outlineLevel="0" collapsed="false">
      <c r="A12" s="2" t="s">
        <v>21</v>
      </c>
      <c r="B12" s="11" t="n">
        <f aca="false">SUM(D16:D135)</f>
        <v>2791.44</v>
      </c>
    </row>
    <row r="13" customFormat="false" ht="15" hidden="false" customHeight="false" outlineLevel="0" collapsed="false">
      <c r="A13" s="2" t="s">
        <v>22</v>
      </c>
      <c r="B13" s="11" t="n">
        <f aca="false">B7+B12</f>
        <v>26791.44</v>
      </c>
    </row>
    <row r="15" customFormat="false" ht="15" hidden="false" customHeight="false" outlineLevel="0" collapsed="false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12" t="s">
        <v>28</v>
      </c>
    </row>
    <row r="16" customFormat="false" ht="15" hidden="false" customHeight="false" outlineLevel="0" collapsed="false">
      <c r="A16" s="2" t="n">
        <f aca="false">IF(1&gt;$B$9,"",1)</f>
        <v>1</v>
      </c>
      <c r="B16" s="13" t="n">
        <f aca="false">IF(A16="","",IF(A16=$B$9,C16+D16,$B$11))</f>
        <v>558.16</v>
      </c>
      <c r="C16" s="13" t="n">
        <f aca="false">IF(A16="","",$B$7)</f>
        <v>24000</v>
      </c>
      <c r="D16" s="13" t="n">
        <f aca="false">IF(A16="","",ROUND(C16*$B$10,2))</f>
        <v>110</v>
      </c>
      <c r="E16" s="13" t="n">
        <f aca="false">IF(A16="","",B16-D16)</f>
        <v>448.16</v>
      </c>
      <c r="F16" s="13" t="n">
        <f aca="false">IF(A16="","",ROUND(C16-E16,2))</f>
        <v>23551.84</v>
      </c>
    </row>
    <row r="17" customFormat="false" ht="15" hidden="false" customHeight="false" outlineLevel="0" collapsed="false">
      <c r="A17" s="2" t="n">
        <f aca="false">IF(2&gt;$B$9,"",2)</f>
        <v>2</v>
      </c>
      <c r="B17" s="13" t="n">
        <f aca="false">IF(A17="","",IF(A17=$B$9,C17+D17,$B$11))</f>
        <v>558.16</v>
      </c>
      <c r="C17" s="13" t="n">
        <f aca="false">IF(A17="","",F16)</f>
        <v>23551.84</v>
      </c>
      <c r="D17" s="13" t="n">
        <f aca="false">IF(A17="","",ROUND(C17*$B$10,2))</f>
        <v>107.95</v>
      </c>
      <c r="E17" s="13" t="n">
        <f aca="false">IF(A17="","",B17-D17)</f>
        <v>450.21</v>
      </c>
      <c r="F17" s="13" t="n">
        <f aca="false">IF(A17="","",ROUND(C17-E17,2))</f>
        <v>23101.63</v>
      </c>
    </row>
    <row r="18" customFormat="false" ht="15" hidden="false" customHeight="false" outlineLevel="0" collapsed="false">
      <c r="A18" s="2" t="n">
        <f aca="false">IF(3&gt;$B$9,"",3)</f>
        <v>3</v>
      </c>
      <c r="B18" s="13" t="n">
        <f aca="false">IF(A18="","",IF(A18=$B$9,C18+D18,$B$11))</f>
        <v>558.16</v>
      </c>
      <c r="C18" s="13" t="n">
        <f aca="false">IF(A18="","",F17)</f>
        <v>23101.63</v>
      </c>
      <c r="D18" s="13" t="n">
        <f aca="false">IF(A18="","",ROUND(C18*$B$10,2))</f>
        <v>105.88</v>
      </c>
      <c r="E18" s="13" t="n">
        <f aca="false">IF(A18="","",B18-D18)</f>
        <v>452.28</v>
      </c>
      <c r="F18" s="13" t="n">
        <f aca="false">IF(A18="","",ROUND(C18-E18,2))</f>
        <v>22649.35</v>
      </c>
    </row>
    <row r="19" customFormat="false" ht="15" hidden="false" customHeight="false" outlineLevel="0" collapsed="false">
      <c r="A19" s="2" t="n">
        <f aca="false">IF(4&gt;$B$9,"",4)</f>
        <v>4</v>
      </c>
      <c r="B19" s="13" t="n">
        <f aca="false">IF(A19="","",IF(A19=$B$9,C19+D19,$B$11))</f>
        <v>558.16</v>
      </c>
      <c r="C19" s="13" t="n">
        <f aca="false">IF(A19="","",F18)</f>
        <v>22649.35</v>
      </c>
      <c r="D19" s="13" t="n">
        <f aca="false">IF(A19="","",ROUND(C19*$B$10,2))</f>
        <v>103.81</v>
      </c>
      <c r="E19" s="13" t="n">
        <f aca="false">IF(A19="","",B19-D19)</f>
        <v>454.35</v>
      </c>
      <c r="F19" s="13" t="n">
        <f aca="false">IF(A19="","",ROUND(C19-E19,2))</f>
        <v>22195</v>
      </c>
    </row>
    <row r="20" customFormat="false" ht="15" hidden="false" customHeight="false" outlineLevel="0" collapsed="false">
      <c r="A20" s="2" t="n">
        <f aca="false">IF(5&gt;$B$9,"",5)</f>
        <v>5</v>
      </c>
      <c r="B20" s="13" t="n">
        <f aca="false">IF(A20="","",IF(A20=$B$9,C20+D20,$B$11))</f>
        <v>558.16</v>
      </c>
      <c r="C20" s="13" t="n">
        <f aca="false">IF(A20="","",F19)</f>
        <v>22195</v>
      </c>
      <c r="D20" s="13" t="n">
        <f aca="false">IF(A20="","",ROUND(C20*$B$10,2))</f>
        <v>101.73</v>
      </c>
      <c r="E20" s="13" t="n">
        <f aca="false">IF(A20="","",B20-D20)</f>
        <v>456.43</v>
      </c>
      <c r="F20" s="13" t="n">
        <f aca="false">IF(A20="","",ROUND(C20-E20,2))</f>
        <v>21738.57</v>
      </c>
    </row>
    <row r="21" customFormat="false" ht="15" hidden="false" customHeight="false" outlineLevel="0" collapsed="false">
      <c r="A21" s="2" t="n">
        <f aca="false">IF(6&gt;$B$9,"",6)</f>
        <v>6</v>
      </c>
      <c r="B21" s="13" t="n">
        <f aca="false">IF(A21="","",IF(A21=$B$9,C21+D21,$B$11))</f>
        <v>558.16</v>
      </c>
      <c r="C21" s="13" t="n">
        <f aca="false">IF(A21="","",F20)</f>
        <v>21738.57</v>
      </c>
      <c r="D21" s="13" t="n">
        <f aca="false">IF(A21="","",ROUND(C21*$B$10,2))</f>
        <v>99.64</v>
      </c>
      <c r="E21" s="13" t="n">
        <f aca="false">IF(A21="","",B21-D21)</f>
        <v>458.52</v>
      </c>
      <c r="F21" s="13" t="n">
        <f aca="false">IF(A21="","",ROUND(C21-E21,2))</f>
        <v>21280.05</v>
      </c>
    </row>
    <row r="22" customFormat="false" ht="15" hidden="false" customHeight="false" outlineLevel="0" collapsed="false">
      <c r="A22" s="2" t="n">
        <f aca="false">IF(7&gt;$B$9,"",7)</f>
        <v>7</v>
      </c>
      <c r="B22" s="13" t="n">
        <f aca="false">IF(A22="","",IF(A22=$B$9,C22+D22,$B$11))</f>
        <v>558.16</v>
      </c>
      <c r="C22" s="13" t="n">
        <f aca="false">IF(A22="","",F21)</f>
        <v>21280.05</v>
      </c>
      <c r="D22" s="13" t="n">
        <f aca="false">IF(A22="","",ROUND(C22*$B$10,2))</f>
        <v>97.53</v>
      </c>
      <c r="E22" s="13" t="n">
        <f aca="false">IF(A22="","",B22-D22)</f>
        <v>460.63</v>
      </c>
      <c r="F22" s="13" t="n">
        <f aca="false">IF(A22="","",ROUND(C22-E22,2))</f>
        <v>20819.42</v>
      </c>
    </row>
    <row r="23" customFormat="false" ht="15" hidden="false" customHeight="false" outlineLevel="0" collapsed="false">
      <c r="A23" s="2" t="n">
        <f aca="false">IF(8&gt;$B$9,"",8)</f>
        <v>8</v>
      </c>
      <c r="B23" s="13" t="n">
        <f aca="false">IF(A23="","",IF(A23=$B$9,C23+D23,$B$11))</f>
        <v>558.16</v>
      </c>
      <c r="C23" s="13" t="n">
        <f aca="false">IF(A23="","",F22)</f>
        <v>20819.42</v>
      </c>
      <c r="D23" s="13" t="n">
        <f aca="false">IF(A23="","",ROUND(C23*$B$10,2))</f>
        <v>95.42</v>
      </c>
      <c r="E23" s="13" t="n">
        <f aca="false">IF(A23="","",B23-D23)</f>
        <v>462.74</v>
      </c>
      <c r="F23" s="13" t="n">
        <f aca="false">IF(A23="","",ROUND(C23-E23,2))</f>
        <v>20356.68</v>
      </c>
    </row>
    <row r="24" customFormat="false" ht="15" hidden="false" customHeight="false" outlineLevel="0" collapsed="false">
      <c r="A24" s="2" t="n">
        <f aca="false">IF(9&gt;$B$9,"",9)</f>
        <v>9</v>
      </c>
      <c r="B24" s="13" t="n">
        <f aca="false">IF(A24="","",IF(A24=$B$9,C24+D24,$B$11))</f>
        <v>558.16</v>
      </c>
      <c r="C24" s="13" t="n">
        <f aca="false">IF(A24="","",F23)</f>
        <v>20356.68</v>
      </c>
      <c r="D24" s="13" t="n">
        <f aca="false">IF(A24="","",ROUND(C24*$B$10,2))</f>
        <v>93.3</v>
      </c>
      <c r="E24" s="13" t="n">
        <f aca="false">IF(A24="","",B24-D24)</f>
        <v>464.86</v>
      </c>
      <c r="F24" s="13" t="n">
        <f aca="false">IF(A24="","",ROUND(C24-E24,2))</f>
        <v>19891.82</v>
      </c>
    </row>
    <row r="25" customFormat="false" ht="15" hidden="false" customHeight="false" outlineLevel="0" collapsed="false">
      <c r="A25" s="2" t="n">
        <f aca="false">IF(10&gt;$B$9,"",10)</f>
        <v>10</v>
      </c>
      <c r="B25" s="13" t="n">
        <f aca="false">IF(A25="","",IF(A25=$B$9,C25+D25,$B$11))</f>
        <v>558.16</v>
      </c>
      <c r="C25" s="13" t="n">
        <f aca="false">IF(A25="","",F24)</f>
        <v>19891.82</v>
      </c>
      <c r="D25" s="13" t="n">
        <f aca="false">IF(A25="","",ROUND(C25*$B$10,2))</f>
        <v>91.17</v>
      </c>
      <c r="E25" s="13" t="n">
        <f aca="false">IF(A25="","",B25-D25)</f>
        <v>466.99</v>
      </c>
      <c r="F25" s="13" t="n">
        <f aca="false">IF(A25="","",ROUND(C25-E25,2))</f>
        <v>19424.83</v>
      </c>
    </row>
    <row r="26" customFormat="false" ht="15" hidden="false" customHeight="false" outlineLevel="0" collapsed="false">
      <c r="A26" s="2" t="n">
        <f aca="false">IF(11&gt;$B$9,"",11)</f>
        <v>11</v>
      </c>
      <c r="B26" s="13" t="n">
        <f aca="false">IF(A26="","",IF(A26=$B$9,C26+D26,$B$11))</f>
        <v>558.16</v>
      </c>
      <c r="C26" s="13" t="n">
        <f aca="false">IF(A26="","",F25)</f>
        <v>19424.83</v>
      </c>
      <c r="D26" s="13" t="n">
        <f aca="false">IF(A26="","",ROUND(C26*$B$10,2))</f>
        <v>89.03</v>
      </c>
      <c r="E26" s="13" t="n">
        <f aca="false">IF(A26="","",B26-D26)</f>
        <v>469.13</v>
      </c>
      <c r="F26" s="13" t="n">
        <f aca="false">IF(A26="","",ROUND(C26-E26,2))</f>
        <v>18955.7</v>
      </c>
    </row>
    <row r="27" customFormat="false" ht="15" hidden="false" customHeight="false" outlineLevel="0" collapsed="false">
      <c r="A27" s="2" t="n">
        <f aca="false">IF(12&gt;$B$9,"",12)</f>
        <v>12</v>
      </c>
      <c r="B27" s="13" t="n">
        <f aca="false">IF(A27="","",IF(A27=$B$9,C27+D27,$B$11))</f>
        <v>558.16</v>
      </c>
      <c r="C27" s="13" t="n">
        <f aca="false">IF(A27="","",F26)</f>
        <v>18955.7</v>
      </c>
      <c r="D27" s="13" t="n">
        <f aca="false">IF(A27="","",ROUND(C27*$B$10,2))</f>
        <v>86.88</v>
      </c>
      <c r="E27" s="13" t="n">
        <f aca="false">IF(A27="","",B27-D27)</f>
        <v>471.28</v>
      </c>
      <c r="F27" s="13" t="n">
        <f aca="false">IF(A27="","",ROUND(C27-E27,2))</f>
        <v>18484.42</v>
      </c>
    </row>
    <row r="28" customFormat="false" ht="15" hidden="false" customHeight="false" outlineLevel="0" collapsed="false">
      <c r="A28" s="2" t="n">
        <f aca="false">IF(13&gt;$B$9,"",13)</f>
        <v>13</v>
      </c>
      <c r="B28" s="13" t="n">
        <f aca="false">IF(A28="","",IF(A28=$B$9,C28+D28,$B$11))</f>
        <v>558.16</v>
      </c>
      <c r="C28" s="13" t="n">
        <f aca="false">IF(A28="","",F27)</f>
        <v>18484.42</v>
      </c>
      <c r="D28" s="13" t="n">
        <f aca="false">IF(A28="","",ROUND(C28*$B$10,2))</f>
        <v>84.72</v>
      </c>
      <c r="E28" s="13" t="n">
        <f aca="false">IF(A28="","",B28-D28)</f>
        <v>473.44</v>
      </c>
      <c r="F28" s="13" t="n">
        <f aca="false">IF(A28="","",ROUND(C28-E28,2))</f>
        <v>18010.98</v>
      </c>
    </row>
    <row r="29" customFormat="false" ht="15" hidden="false" customHeight="false" outlineLevel="0" collapsed="false">
      <c r="A29" s="2" t="n">
        <f aca="false">IF(14&gt;$B$9,"",14)</f>
        <v>14</v>
      </c>
      <c r="B29" s="13" t="n">
        <f aca="false">IF(A29="","",IF(A29=$B$9,C29+D29,$B$11))</f>
        <v>558.16</v>
      </c>
      <c r="C29" s="13" t="n">
        <f aca="false">IF(A29="","",F28)</f>
        <v>18010.98</v>
      </c>
      <c r="D29" s="13" t="n">
        <f aca="false">IF(A29="","",ROUND(C29*$B$10,2))</f>
        <v>82.55</v>
      </c>
      <c r="E29" s="13" t="n">
        <f aca="false">IF(A29="","",B29-D29)</f>
        <v>475.61</v>
      </c>
      <c r="F29" s="13" t="n">
        <f aca="false">IF(A29="","",ROUND(C29-E29,2))</f>
        <v>17535.37</v>
      </c>
    </row>
    <row r="30" customFormat="false" ht="15" hidden="false" customHeight="false" outlineLevel="0" collapsed="false">
      <c r="A30" s="2" t="n">
        <f aca="false">IF(15&gt;$B$9,"",15)</f>
        <v>15</v>
      </c>
      <c r="B30" s="13" t="n">
        <f aca="false">IF(A30="","",IF(A30=$B$9,C30+D30,$B$11))</f>
        <v>558.16</v>
      </c>
      <c r="C30" s="13" t="n">
        <f aca="false">IF(A30="","",F29)</f>
        <v>17535.37</v>
      </c>
      <c r="D30" s="13" t="n">
        <f aca="false">IF(A30="","",ROUND(C30*$B$10,2))</f>
        <v>80.37</v>
      </c>
      <c r="E30" s="13" t="n">
        <f aca="false">IF(A30="","",B30-D30)</f>
        <v>477.79</v>
      </c>
      <c r="F30" s="13" t="n">
        <f aca="false">IF(A30="","",ROUND(C30-E30,2))</f>
        <v>17057.58</v>
      </c>
    </row>
    <row r="31" customFormat="false" ht="15" hidden="false" customHeight="false" outlineLevel="0" collapsed="false">
      <c r="A31" s="2" t="n">
        <f aca="false">IF(16&gt;$B$9,"",16)</f>
        <v>16</v>
      </c>
      <c r="B31" s="13" t="n">
        <f aca="false">IF(A31="","",IF(A31=$B$9,C31+D31,$B$11))</f>
        <v>558.16</v>
      </c>
      <c r="C31" s="13" t="n">
        <f aca="false">IF(A31="","",F30)</f>
        <v>17057.58</v>
      </c>
      <c r="D31" s="13" t="n">
        <f aca="false">IF(A31="","",ROUND(C31*$B$10,2))</f>
        <v>78.18</v>
      </c>
      <c r="E31" s="13" t="n">
        <f aca="false">IF(A31="","",B31-D31)</f>
        <v>479.98</v>
      </c>
      <c r="F31" s="13" t="n">
        <f aca="false">IF(A31="","",ROUND(C31-E31,2))</f>
        <v>16577.6</v>
      </c>
    </row>
    <row r="32" customFormat="false" ht="15" hidden="false" customHeight="false" outlineLevel="0" collapsed="false">
      <c r="A32" s="2" t="n">
        <f aca="false">IF(17&gt;$B$9,"",17)</f>
        <v>17</v>
      </c>
      <c r="B32" s="13" t="n">
        <f aca="false">IF(A32="","",IF(A32=$B$9,C32+D32,$B$11))</f>
        <v>558.16</v>
      </c>
      <c r="C32" s="13" t="n">
        <f aca="false">IF(A32="","",F31)</f>
        <v>16577.6</v>
      </c>
      <c r="D32" s="13" t="n">
        <f aca="false">IF(A32="","",ROUND(C32*$B$10,2))</f>
        <v>75.98</v>
      </c>
      <c r="E32" s="13" t="n">
        <f aca="false">IF(A32="","",B32-D32)</f>
        <v>482.18</v>
      </c>
      <c r="F32" s="13" t="n">
        <f aca="false">IF(A32="","",ROUND(C32-E32,2))</f>
        <v>16095.42</v>
      </c>
    </row>
    <row r="33" customFormat="false" ht="15" hidden="false" customHeight="false" outlineLevel="0" collapsed="false">
      <c r="A33" s="2" t="n">
        <f aca="false">IF(18&gt;$B$9,"",18)</f>
        <v>18</v>
      </c>
      <c r="B33" s="13" t="n">
        <f aca="false">IF(A33="","",IF(A33=$B$9,C33+D33,$B$11))</f>
        <v>558.16</v>
      </c>
      <c r="C33" s="13" t="n">
        <f aca="false">IF(A33="","",F32)</f>
        <v>16095.42</v>
      </c>
      <c r="D33" s="13" t="n">
        <f aca="false">IF(A33="","",ROUND(C33*$B$10,2))</f>
        <v>73.77</v>
      </c>
      <c r="E33" s="13" t="n">
        <f aca="false">IF(A33="","",B33-D33)</f>
        <v>484.39</v>
      </c>
      <c r="F33" s="13" t="n">
        <f aca="false">IF(A33="","",ROUND(C33-E33,2))</f>
        <v>15611.03</v>
      </c>
    </row>
    <row r="34" customFormat="false" ht="15" hidden="false" customHeight="false" outlineLevel="0" collapsed="false">
      <c r="A34" s="2" t="n">
        <f aca="false">IF(19&gt;$B$9,"",19)</f>
        <v>19</v>
      </c>
      <c r="B34" s="13" t="n">
        <f aca="false">IF(A34="","",IF(A34=$B$9,C34+D34,$B$11))</f>
        <v>558.16</v>
      </c>
      <c r="C34" s="13" t="n">
        <f aca="false">IF(A34="","",F33)</f>
        <v>15611.03</v>
      </c>
      <c r="D34" s="13" t="n">
        <f aca="false">IF(A34="","",ROUND(C34*$B$10,2))</f>
        <v>71.55</v>
      </c>
      <c r="E34" s="13" t="n">
        <f aca="false">IF(A34="","",B34-D34)</f>
        <v>486.61</v>
      </c>
      <c r="F34" s="13" t="n">
        <f aca="false">IF(A34="","",ROUND(C34-E34,2))</f>
        <v>15124.42</v>
      </c>
    </row>
    <row r="35" customFormat="false" ht="15" hidden="false" customHeight="false" outlineLevel="0" collapsed="false">
      <c r="A35" s="2" t="n">
        <f aca="false">IF(20&gt;$B$9,"",20)</f>
        <v>20</v>
      </c>
      <c r="B35" s="13" t="n">
        <f aca="false">IF(A35="","",IF(A35=$B$9,C35+D35,$B$11))</f>
        <v>558.16</v>
      </c>
      <c r="C35" s="13" t="n">
        <f aca="false">IF(A35="","",F34)</f>
        <v>15124.42</v>
      </c>
      <c r="D35" s="13" t="n">
        <f aca="false">IF(A35="","",ROUND(C35*$B$10,2))</f>
        <v>69.32</v>
      </c>
      <c r="E35" s="13" t="n">
        <f aca="false">IF(A35="","",B35-D35)</f>
        <v>488.84</v>
      </c>
      <c r="F35" s="13" t="n">
        <f aca="false">IF(A35="","",ROUND(C35-E35,2))</f>
        <v>14635.58</v>
      </c>
    </row>
    <row r="36" customFormat="false" ht="15" hidden="false" customHeight="false" outlineLevel="0" collapsed="false">
      <c r="A36" s="2" t="n">
        <f aca="false">IF(21&gt;$B$9,"",21)</f>
        <v>21</v>
      </c>
      <c r="B36" s="13" t="n">
        <f aca="false">IF(A36="","",IF(A36=$B$9,C36+D36,$B$11))</f>
        <v>558.16</v>
      </c>
      <c r="C36" s="13" t="n">
        <f aca="false">IF(A36="","",F35)</f>
        <v>14635.58</v>
      </c>
      <c r="D36" s="13" t="n">
        <f aca="false">IF(A36="","",ROUND(C36*$B$10,2))</f>
        <v>67.08</v>
      </c>
      <c r="E36" s="13" t="n">
        <f aca="false">IF(A36="","",B36-D36)</f>
        <v>491.08</v>
      </c>
      <c r="F36" s="13" t="n">
        <f aca="false">IF(A36="","",ROUND(C36-E36,2))</f>
        <v>14144.5</v>
      </c>
    </row>
    <row r="37" customFormat="false" ht="15" hidden="false" customHeight="false" outlineLevel="0" collapsed="false">
      <c r="A37" s="2" t="n">
        <f aca="false">IF(22&gt;$B$9,"",22)</f>
        <v>22</v>
      </c>
      <c r="B37" s="13" t="n">
        <f aca="false">IF(A37="","",IF(A37=$B$9,C37+D37,$B$11))</f>
        <v>558.16</v>
      </c>
      <c r="C37" s="13" t="n">
        <f aca="false">IF(A37="","",F36)</f>
        <v>14144.5</v>
      </c>
      <c r="D37" s="13" t="n">
        <f aca="false">IF(A37="","",ROUND(C37*$B$10,2))</f>
        <v>64.83</v>
      </c>
      <c r="E37" s="13" t="n">
        <f aca="false">IF(A37="","",B37-D37)</f>
        <v>493.33</v>
      </c>
      <c r="F37" s="13" t="n">
        <f aca="false">IF(A37="","",ROUND(C37-E37,2))</f>
        <v>13651.17</v>
      </c>
    </row>
    <row r="38" customFormat="false" ht="15" hidden="false" customHeight="false" outlineLevel="0" collapsed="false">
      <c r="A38" s="2" t="n">
        <f aca="false">IF(23&gt;$B$9,"",23)</f>
        <v>23</v>
      </c>
      <c r="B38" s="13" t="n">
        <f aca="false">IF(A38="","",IF(A38=$B$9,C38+D38,$B$11))</f>
        <v>558.16</v>
      </c>
      <c r="C38" s="13" t="n">
        <f aca="false">IF(A38="","",F37)</f>
        <v>13651.17</v>
      </c>
      <c r="D38" s="13" t="n">
        <f aca="false">IF(A38="","",ROUND(C38*$B$10,2))</f>
        <v>62.57</v>
      </c>
      <c r="E38" s="13" t="n">
        <f aca="false">IF(A38="","",B38-D38)</f>
        <v>495.59</v>
      </c>
      <c r="F38" s="13" t="n">
        <f aca="false">IF(A38="","",ROUND(C38-E38,2))</f>
        <v>13155.58</v>
      </c>
    </row>
    <row r="39" customFormat="false" ht="15" hidden="false" customHeight="false" outlineLevel="0" collapsed="false">
      <c r="A39" s="2" t="n">
        <f aca="false">IF(24&gt;$B$9,"",24)</f>
        <v>24</v>
      </c>
      <c r="B39" s="13" t="n">
        <f aca="false">IF(A39="","",IF(A39=$B$9,C39+D39,$B$11))</f>
        <v>558.16</v>
      </c>
      <c r="C39" s="13" t="n">
        <f aca="false">IF(A39="","",F38)</f>
        <v>13155.58</v>
      </c>
      <c r="D39" s="13" t="n">
        <f aca="false">IF(A39="","",ROUND(C39*$B$10,2))</f>
        <v>60.3</v>
      </c>
      <c r="E39" s="13" t="n">
        <f aca="false">IF(A39="","",B39-D39)</f>
        <v>497.86</v>
      </c>
      <c r="F39" s="13" t="n">
        <f aca="false">IF(A39="","",ROUND(C39-E39,2))</f>
        <v>12657.72</v>
      </c>
    </row>
    <row r="40" customFormat="false" ht="15" hidden="false" customHeight="false" outlineLevel="0" collapsed="false">
      <c r="A40" s="2" t="n">
        <f aca="false">IF(25&gt;$B$9,"",25)</f>
        <v>25</v>
      </c>
      <c r="B40" s="13" t="n">
        <f aca="false">IF(A40="","",IF(A40=$B$9,C40+D40,$B$11))</f>
        <v>558.16</v>
      </c>
      <c r="C40" s="13" t="n">
        <f aca="false">IF(A40="","",F39)</f>
        <v>12657.72</v>
      </c>
      <c r="D40" s="13" t="n">
        <f aca="false">IF(A40="","",ROUND(C40*$B$10,2))</f>
        <v>58.01</v>
      </c>
      <c r="E40" s="13" t="n">
        <f aca="false">IF(A40="","",B40-D40)</f>
        <v>500.15</v>
      </c>
      <c r="F40" s="13" t="n">
        <f aca="false">IF(A40="","",ROUND(C40-E40,2))</f>
        <v>12157.57</v>
      </c>
    </row>
    <row r="41" customFormat="false" ht="15" hidden="false" customHeight="false" outlineLevel="0" collapsed="false">
      <c r="A41" s="2" t="n">
        <f aca="false">IF(26&gt;$B$9,"",26)</f>
        <v>26</v>
      </c>
      <c r="B41" s="13" t="n">
        <f aca="false">IF(A41="","",IF(A41=$B$9,C41+D41,$B$11))</f>
        <v>558.16</v>
      </c>
      <c r="C41" s="13" t="n">
        <f aca="false">IF(A41="","",F40)</f>
        <v>12157.57</v>
      </c>
      <c r="D41" s="13" t="n">
        <f aca="false">IF(A41="","",ROUND(C41*$B$10,2))</f>
        <v>55.72</v>
      </c>
      <c r="E41" s="13" t="n">
        <f aca="false">IF(A41="","",B41-D41)</f>
        <v>502.44</v>
      </c>
      <c r="F41" s="13" t="n">
        <f aca="false">IF(A41="","",ROUND(C41-E41,2))</f>
        <v>11655.13</v>
      </c>
    </row>
    <row r="42" customFormat="false" ht="15" hidden="false" customHeight="false" outlineLevel="0" collapsed="false">
      <c r="A42" s="2" t="n">
        <f aca="false">IF(27&gt;$B$9,"",27)</f>
        <v>27</v>
      </c>
      <c r="B42" s="13" t="n">
        <f aca="false">IF(A42="","",IF(A42=$B$9,C42+D42,$B$11))</f>
        <v>558.16</v>
      </c>
      <c r="C42" s="13" t="n">
        <f aca="false">IF(A42="","",F41)</f>
        <v>11655.13</v>
      </c>
      <c r="D42" s="13" t="n">
        <f aca="false">IF(A42="","",ROUND(C42*$B$10,2))</f>
        <v>53.42</v>
      </c>
      <c r="E42" s="13" t="n">
        <f aca="false">IF(A42="","",B42-D42)</f>
        <v>504.74</v>
      </c>
      <c r="F42" s="13" t="n">
        <f aca="false">IF(A42="","",ROUND(C42-E42,2))</f>
        <v>11150.39</v>
      </c>
    </row>
    <row r="43" customFormat="false" ht="15" hidden="false" customHeight="false" outlineLevel="0" collapsed="false">
      <c r="A43" s="2" t="n">
        <f aca="false">IF(28&gt;$B$9,"",28)</f>
        <v>28</v>
      </c>
      <c r="B43" s="13" t="n">
        <f aca="false">IF(A43="","",IF(A43=$B$9,C43+D43,$B$11))</f>
        <v>558.16</v>
      </c>
      <c r="C43" s="13" t="n">
        <f aca="false">IF(A43="","",F42)</f>
        <v>11150.39</v>
      </c>
      <c r="D43" s="13" t="n">
        <f aca="false">IF(A43="","",ROUND(C43*$B$10,2))</f>
        <v>51.11</v>
      </c>
      <c r="E43" s="13" t="n">
        <f aca="false">IF(A43="","",B43-D43)</f>
        <v>507.05</v>
      </c>
      <c r="F43" s="13" t="n">
        <f aca="false">IF(A43="","",ROUND(C43-E43,2))</f>
        <v>10643.34</v>
      </c>
    </row>
    <row r="44" customFormat="false" ht="15" hidden="false" customHeight="false" outlineLevel="0" collapsed="false">
      <c r="A44" s="2" t="n">
        <f aca="false">IF(29&gt;$B$9,"",29)</f>
        <v>29</v>
      </c>
      <c r="B44" s="13" t="n">
        <f aca="false">IF(A44="","",IF(A44=$B$9,C44+D44,$B$11))</f>
        <v>558.16</v>
      </c>
      <c r="C44" s="13" t="n">
        <f aca="false">IF(A44="","",F43)</f>
        <v>10643.34</v>
      </c>
      <c r="D44" s="13" t="n">
        <f aca="false">IF(A44="","",ROUND(C44*$B$10,2))</f>
        <v>48.78</v>
      </c>
      <c r="E44" s="13" t="n">
        <f aca="false">IF(A44="","",B44-D44)</f>
        <v>509.38</v>
      </c>
      <c r="F44" s="13" t="n">
        <f aca="false">IF(A44="","",ROUND(C44-E44,2))</f>
        <v>10133.96</v>
      </c>
    </row>
    <row r="45" customFormat="false" ht="15" hidden="false" customHeight="false" outlineLevel="0" collapsed="false">
      <c r="A45" s="2" t="n">
        <f aca="false">IF(30&gt;$B$9,"",30)</f>
        <v>30</v>
      </c>
      <c r="B45" s="13" t="n">
        <f aca="false">IF(A45="","",IF(A45=$B$9,C45+D45,$B$11))</f>
        <v>558.16</v>
      </c>
      <c r="C45" s="13" t="n">
        <f aca="false">IF(A45="","",F44)</f>
        <v>10133.96</v>
      </c>
      <c r="D45" s="13" t="n">
        <f aca="false">IF(A45="","",ROUND(C45*$B$10,2))</f>
        <v>46.45</v>
      </c>
      <c r="E45" s="13" t="n">
        <f aca="false">IF(A45="","",B45-D45)</f>
        <v>511.71</v>
      </c>
      <c r="F45" s="13" t="n">
        <f aca="false">IF(A45="","",ROUND(C45-E45,2))</f>
        <v>9622.25</v>
      </c>
    </row>
    <row r="46" customFormat="false" ht="15" hidden="false" customHeight="false" outlineLevel="0" collapsed="false">
      <c r="A46" s="2" t="n">
        <f aca="false">IF(31&gt;$B$9,"",31)</f>
        <v>31</v>
      </c>
      <c r="B46" s="13" t="n">
        <f aca="false">IF(A46="","",IF(A46=$B$9,C46+D46,$B$11))</f>
        <v>558.16</v>
      </c>
      <c r="C46" s="13" t="n">
        <f aca="false">IF(A46="","",F45)</f>
        <v>9622.25</v>
      </c>
      <c r="D46" s="13" t="n">
        <f aca="false">IF(A46="","",ROUND(C46*$B$10,2))</f>
        <v>44.1</v>
      </c>
      <c r="E46" s="13" t="n">
        <f aca="false">IF(A46="","",B46-D46)</f>
        <v>514.06</v>
      </c>
      <c r="F46" s="13" t="n">
        <f aca="false">IF(A46="","",ROUND(C46-E46,2))</f>
        <v>9108.19</v>
      </c>
    </row>
    <row r="47" customFormat="false" ht="15" hidden="false" customHeight="false" outlineLevel="0" collapsed="false">
      <c r="A47" s="2" t="n">
        <f aca="false">IF(32&gt;$B$9,"",32)</f>
        <v>32</v>
      </c>
      <c r="B47" s="13" t="n">
        <f aca="false">IF(A47="","",IF(A47=$B$9,C47+D47,$B$11))</f>
        <v>558.16</v>
      </c>
      <c r="C47" s="13" t="n">
        <f aca="false">IF(A47="","",F46)</f>
        <v>9108.19</v>
      </c>
      <c r="D47" s="13" t="n">
        <f aca="false">IF(A47="","",ROUND(C47*$B$10,2))</f>
        <v>41.75</v>
      </c>
      <c r="E47" s="13" t="n">
        <f aca="false">IF(A47="","",B47-D47)</f>
        <v>516.41</v>
      </c>
      <c r="F47" s="13" t="n">
        <f aca="false">IF(A47="","",ROUND(C47-E47,2))</f>
        <v>8591.78</v>
      </c>
    </row>
    <row r="48" customFormat="false" ht="15" hidden="false" customHeight="false" outlineLevel="0" collapsed="false">
      <c r="A48" s="2" t="n">
        <f aca="false">IF(33&gt;$B$9,"",33)</f>
        <v>33</v>
      </c>
      <c r="B48" s="13" t="n">
        <f aca="false">IF(A48="","",IF(A48=$B$9,C48+D48,$B$11))</f>
        <v>558.16</v>
      </c>
      <c r="C48" s="13" t="n">
        <f aca="false">IF(A48="","",F47)</f>
        <v>8591.78</v>
      </c>
      <c r="D48" s="13" t="n">
        <f aca="false">IF(A48="","",ROUND(C48*$B$10,2))</f>
        <v>39.38</v>
      </c>
      <c r="E48" s="13" t="n">
        <f aca="false">IF(A48="","",B48-D48)</f>
        <v>518.78</v>
      </c>
      <c r="F48" s="13" t="n">
        <f aca="false">IF(A48="","",ROUND(C48-E48,2))</f>
        <v>8073</v>
      </c>
    </row>
    <row r="49" customFormat="false" ht="15" hidden="false" customHeight="false" outlineLevel="0" collapsed="false">
      <c r="A49" s="2" t="n">
        <f aca="false">IF(34&gt;$B$9,"",34)</f>
        <v>34</v>
      </c>
      <c r="B49" s="13" t="n">
        <f aca="false">IF(A49="","",IF(A49=$B$9,C49+D49,$B$11))</f>
        <v>558.16</v>
      </c>
      <c r="C49" s="13" t="n">
        <f aca="false">IF(A49="","",F48)</f>
        <v>8073</v>
      </c>
      <c r="D49" s="13" t="n">
        <f aca="false">IF(A49="","",ROUND(C49*$B$10,2))</f>
        <v>37</v>
      </c>
      <c r="E49" s="13" t="n">
        <f aca="false">IF(A49="","",B49-D49)</f>
        <v>521.16</v>
      </c>
      <c r="F49" s="13" t="n">
        <f aca="false">IF(A49="","",ROUND(C49-E49,2))</f>
        <v>7551.84</v>
      </c>
    </row>
    <row r="50" customFormat="false" ht="15" hidden="false" customHeight="false" outlineLevel="0" collapsed="false">
      <c r="A50" s="2" t="n">
        <f aca="false">IF(35&gt;$B$9,"",35)</f>
        <v>35</v>
      </c>
      <c r="B50" s="13" t="n">
        <f aca="false">IF(A50="","",IF(A50=$B$9,C50+D50,$B$11))</f>
        <v>558.16</v>
      </c>
      <c r="C50" s="13" t="n">
        <f aca="false">IF(A50="","",F49)</f>
        <v>7551.84</v>
      </c>
      <c r="D50" s="13" t="n">
        <f aca="false">IF(A50="","",ROUND(C50*$B$10,2))</f>
        <v>34.61</v>
      </c>
      <c r="E50" s="13" t="n">
        <f aca="false">IF(A50="","",B50-D50)</f>
        <v>523.55</v>
      </c>
      <c r="F50" s="13" t="n">
        <f aca="false">IF(A50="","",ROUND(C50-E50,2))</f>
        <v>7028.29</v>
      </c>
    </row>
    <row r="51" customFormat="false" ht="15" hidden="false" customHeight="false" outlineLevel="0" collapsed="false">
      <c r="A51" s="2" t="n">
        <f aca="false">IF(36&gt;$B$9,"",36)</f>
        <v>36</v>
      </c>
      <c r="B51" s="13" t="n">
        <f aca="false">IF(A51="","",IF(A51=$B$9,C51+D51,$B$11))</f>
        <v>558.16</v>
      </c>
      <c r="C51" s="13" t="n">
        <f aca="false">IF(A51="","",F50)</f>
        <v>7028.29</v>
      </c>
      <c r="D51" s="13" t="n">
        <f aca="false">IF(A51="","",ROUND(C51*$B$10,2))</f>
        <v>32.21</v>
      </c>
      <c r="E51" s="13" t="n">
        <f aca="false">IF(A51="","",B51-D51)</f>
        <v>525.95</v>
      </c>
      <c r="F51" s="13" t="n">
        <f aca="false">IF(A51="","",ROUND(C51-E51,2))</f>
        <v>6502.34</v>
      </c>
    </row>
    <row r="52" customFormat="false" ht="15" hidden="false" customHeight="false" outlineLevel="0" collapsed="false">
      <c r="A52" s="2" t="n">
        <f aca="false">IF(37&gt;$B$9,"",37)</f>
        <v>37</v>
      </c>
      <c r="B52" s="13" t="n">
        <f aca="false">IF(A52="","",IF(A52=$B$9,C52+D52,$B$11))</f>
        <v>558.16</v>
      </c>
      <c r="C52" s="13" t="n">
        <f aca="false">IF(A52="","",F51)</f>
        <v>6502.34</v>
      </c>
      <c r="D52" s="13" t="n">
        <f aca="false">IF(A52="","",ROUND(C52*$B$10,2))</f>
        <v>29.8</v>
      </c>
      <c r="E52" s="13" t="n">
        <f aca="false">IF(A52="","",B52-D52)</f>
        <v>528.36</v>
      </c>
      <c r="F52" s="13" t="n">
        <f aca="false">IF(A52="","",ROUND(C52-E52,2))</f>
        <v>5973.98</v>
      </c>
    </row>
    <row r="53" customFormat="false" ht="15" hidden="false" customHeight="false" outlineLevel="0" collapsed="false">
      <c r="A53" s="2" t="n">
        <f aca="false">IF(38&gt;$B$9,"",38)</f>
        <v>38</v>
      </c>
      <c r="B53" s="13" t="n">
        <f aca="false">IF(A53="","",IF(A53=$B$9,C53+D53,$B$11))</f>
        <v>558.16</v>
      </c>
      <c r="C53" s="13" t="n">
        <f aca="false">IF(A53="","",F52)</f>
        <v>5973.98</v>
      </c>
      <c r="D53" s="13" t="n">
        <f aca="false">IF(A53="","",ROUND(C53*$B$10,2))</f>
        <v>27.38</v>
      </c>
      <c r="E53" s="13" t="n">
        <f aca="false">IF(A53="","",B53-D53)</f>
        <v>530.78</v>
      </c>
      <c r="F53" s="13" t="n">
        <f aca="false">IF(A53="","",ROUND(C53-E53,2))</f>
        <v>5443.2</v>
      </c>
    </row>
    <row r="54" customFormat="false" ht="15" hidden="false" customHeight="false" outlineLevel="0" collapsed="false">
      <c r="A54" s="2" t="n">
        <f aca="false">IF(39&gt;$B$9,"",39)</f>
        <v>39</v>
      </c>
      <c r="B54" s="13" t="n">
        <f aca="false">IF(A54="","",IF(A54=$B$9,C54+D54,$B$11))</f>
        <v>558.16</v>
      </c>
      <c r="C54" s="13" t="n">
        <f aca="false">IF(A54="","",F53)</f>
        <v>5443.2</v>
      </c>
      <c r="D54" s="13" t="n">
        <f aca="false">IF(A54="","",ROUND(C54*$B$10,2))</f>
        <v>24.95</v>
      </c>
      <c r="E54" s="13" t="n">
        <f aca="false">IF(A54="","",B54-D54)</f>
        <v>533.21</v>
      </c>
      <c r="F54" s="13" t="n">
        <f aca="false">IF(A54="","",ROUND(C54-E54,2))</f>
        <v>4909.99</v>
      </c>
    </row>
    <row r="55" customFormat="false" ht="15" hidden="false" customHeight="false" outlineLevel="0" collapsed="false">
      <c r="A55" s="2" t="n">
        <f aca="false">IF(40&gt;$B$9,"",40)</f>
        <v>40</v>
      </c>
      <c r="B55" s="13" t="n">
        <f aca="false">IF(A55="","",IF(A55=$B$9,C55+D55,$B$11))</f>
        <v>558.16</v>
      </c>
      <c r="C55" s="13" t="n">
        <f aca="false">IF(A55="","",F54)</f>
        <v>4909.99</v>
      </c>
      <c r="D55" s="13" t="n">
        <f aca="false">IF(A55="","",ROUND(C55*$B$10,2))</f>
        <v>22.5</v>
      </c>
      <c r="E55" s="13" t="n">
        <f aca="false">IF(A55="","",B55-D55)</f>
        <v>535.66</v>
      </c>
      <c r="F55" s="13" t="n">
        <f aca="false">IF(A55="","",ROUND(C55-E55,2))</f>
        <v>4374.33</v>
      </c>
    </row>
    <row r="56" customFormat="false" ht="15" hidden="false" customHeight="false" outlineLevel="0" collapsed="false">
      <c r="A56" s="2" t="n">
        <f aca="false">IF(41&gt;$B$9,"",41)</f>
        <v>41</v>
      </c>
      <c r="B56" s="13" t="n">
        <f aca="false">IF(A56="","",IF(A56=$B$9,C56+D56,$B$11))</f>
        <v>558.16</v>
      </c>
      <c r="C56" s="13" t="n">
        <f aca="false">IF(A56="","",F55)</f>
        <v>4374.33</v>
      </c>
      <c r="D56" s="13" t="n">
        <f aca="false">IF(A56="","",ROUND(C56*$B$10,2))</f>
        <v>20.05</v>
      </c>
      <c r="E56" s="13" t="n">
        <f aca="false">IF(A56="","",B56-D56)</f>
        <v>538.11</v>
      </c>
      <c r="F56" s="13" t="n">
        <f aca="false">IF(A56="","",ROUND(C56-E56,2))</f>
        <v>3836.22</v>
      </c>
    </row>
    <row r="57" customFormat="false" ht="15" hidden="false" customHeight="false" outlineLevel="0" collapsed="false">
      <c r="A57" s="2" t="n">
        <f aca="false">IF(42&gt;$B$9,"",42)</f>
        <v>42</v>
      </c>
      <c r="B57" s="13" t="n">
        <f aca="false">IF(A57="","",IF(A57=$B$9,C57+D57,$B$11))</f>
        <v>558.16</v>
      </c>
      <c r="C57" s="13" t="n">
        <f aca="false">IF(A57="","",F56)</f>
        <v>3836.22</v>
      </c>
      <c r="D57" s="13" t="n">
        <f aca="false">IF(A57="","",ROUND(C57*$B$10,2))</f>
        <v>17.58</v>
      </c>
      <c r="E57" s="13" t="n">
        <f aca="false">IF(A57="","",B57-D57)</f>
        <v>540.58</v>
      </c>
      <c r="F57" s="13" t="n">
        <f aca="false">IF(A57="","",ROUND(C57-E57,2))</f>
        <v>3295.64</v>
      </c>
    </row>
    <row r="58" customFormat="false" ht="15" hidden="false" customHeight="false" outlineLevel="0" collapsed="false">
      <c r="A58" s="2" t="n">
        <f aca="false">IF(43&gt;$B$9,"",43)</f>
        <v>43</v>
      </c>
      <c r="B58" s="13" t="n">
        <f aca="false">IF(A58="","",IF(A58=$B$9,C58+D58,$B$11))</f>
        <v>558.16</v>
      </c>
      <c r="C58" s="13" t="n">
        <f aca="false">IF(A58="","",F57)</f>
        <v>3295.64</v>
      </c>
      <c r="D58" s="13" t="n">
        <f aca="false">IF(A58="","",ROUND(C58*$B$10,2))</f>
        <v>15.11</v>
      </c>
      <c r="E58" s="13" t="n">
        <f aca="false">IF(A58="","",B58-D58)</f>
        <v>543.05</v>
      </c>
      <c r="F58" s="13" t="n">
        <f aca="false">IF(A58="","",ROUND(C58-E58,2))</f>
        <v>2752.59</v>
      </c>
    </row>
    <row r="59" customFormat="false" ht="15" hidden="false" customHeight="false" outlineLevel="0" collapsed="false">
      <c r="A59" s="2" t="n">
        <f aca="false">IF(44&gt;$B$9,"",44)</f>
        <v>44</v>
      </c>
      <c r="B59" s="13" t="n">
        <f aca="false">IF(A59="","",IF(A59=$B$9,C59+D59,$B$11))</f>
        <v>558.16</v>
      </c>
      <c r="C59" s="13" t="n">
        <f aca="false">IF(A59="","",F58)</f>
        <v>2752.59</v>
      </c>
      <c r="D59" s="13" t="n">
        <f aca="false">IF(A59="","",ROUND(C59*$B$10,2))</f>
        <v>12.62</v>
      </c>
      <c r="E59" s="13" t="n">
        <f aca="false">IF(A59="","",B59-D59)</f>
        <v>545.54</v>
      </c>
      <c r="F59" s="13" t="n">
        <f aca="false">IF(A59="","",ROUND(C59-E59,2))</f>
        <v>2207.05</v>
      </c>
    </row>
    <row r="60" customFormat="false" ht="15" hidden="false" customHeight="false" outlineLevel="0" collapsed="false">
      <c r="A60" s="2" t="n">
        <f aca="false">IF(45&gt;$B$9,"",45)</f>
        <v>45</v>
      </c>
      <c r="B60" s="13" t="n">
        <f aca="false">IF(A60="","",IF(A60=$B$9,C60+D60,$B$11))</f>
        <v>558.16</v>
      </c>
      <c r="C60" s="13" t="n">
        <f aca="false">IF(A60="","",F59)</f>
        <v>2207.05</v>
      </c>
      <c r="D60" s="13" t="n">
        <f aca="false">IF(A60="","",ROUND(C60*$B$10,2))</f>
        <v>10.12</v>
      </c>
      <c r="E60" s="13" t="n">
        <f aca="false">IF(A60="","",B60-D60)</f>
        <v>548.04</v>
      </c>
      <c r="F60" s="13" t="n">
        <f aca="false">IF(A60="","",ROUND(C60-E60,2))</f>
        <v>1659.01</v>
      </c>
    </row>
    <row r="61" customFormat="false" ht="15" hidden="false" customHeight="false" outlineLevel="0" collapsed="false">
      <c r="A61" s="2" t="n">
        <f aca="false">IF(46&gt;$B$9,"",46)</f>
        <v>46</v>
      </c>
      <c r="B61" s="13" t="n">
        <f aca="false">IF(A61="","",IF(A61=$B$9,C61+D61,$B$11))</f>
        <v>558.16</v>
      </c>
      <c r="C61" s="13" t="n">
        <f aca="false">IF(A61="","",F60)</f>
        <v>1659.01</v>
      </c>
      <c r="D61" s="13" t="n">
        <f aca="false">IF(A61="","",ROUND(C61*$B$10,2))</f>
        <v>7.6</v>
      </c>
      <c r="E61" s="13" t="n">
        <f aca="false">IF(A61="","",B61-D61)</f>
        <v>550.56</v>
      </c>
      <c r="F61" s="13" t="n">
        <f aca="false">IF(A61="","",ROUND(C61-E61,2))</f>
        <v>1108.45</v>
      </c>
    </row>
    <row r="62" customFormat="false" ht="15" hidden="false" customHeight="false" outlineLevel="0" collapsed="false">
      <c r="A62" s="2" t="n">
        <f aca="false">IF(47&gt;$B$9,"",47)</f>
        <v>47</v>
      </c>
      <c r="B62" s="13" t="n">
        <f aca="false">IF(A62="","",IF(A62=$B$9,C62+D62,$B$11))</f>
        <v>558.16</v>
      </c>
      <c r="C62" s="13" t="n">
        <f aca="false">IF(A62="","",F61)</f>
        <v>1108.45</v>
      </c>
      <c r="D62" s="13" t="n">
        <f aca="false">IF(A62="","",ROUND(C62*$B$10,2))</f>
        <v>5.08</v>
      </c>
      <c r="E62" s="13" t="n">
        <f aca="false">IF(A62="","",B62-D62)</f>
        <v>553.08</v>
      </c>
      <c r="F62" s="13" t="n">
        <f aca="false">IF(A62="","",ROUND(C62-E62,2))</f>
        <v>555.37</v>
      </c>
    </row>
    <row r="63" customFormat="false" ht="15" hidden="false" customHeight="false" outlineLevel="0" collapsed="false">
      <c r="A63" s="2" t="n">
        <f aca="false">IF(48&gt;$B$9,"",48)</f>
        <v>48</v>
      </c>
      <c r="B63" s="13" t="n">
        <f aca="false">IF(A63="","",IF(A63=$B$9,C63+D63,$B$11))</f>
        <v>557.92</v>
      </c>
      <c r="C63" s="13" t="n">
        <f aca="false">IF(A63="","",F62)</f>
        <v>555.37</v>
      </c>
      <c r="D63" s="13" t="n">
        <f aca="false">IF(A63="","",ROUND(C63*$B$10,2))</f>
        <v>2.55</v>
      </c>
      <c r="E63" s="13" t="n">
        <f aca="false">IF(A63="","",B63-D63)</f>
        <v>555.37</v>
      </c>
      <c r="F63" s="13" t="n">
        <f aca="false">IF(A63="","",ROUND(C63-E63,2))</f>
        <v>0</v>
      </c>
    </row>
    <row r="64" customFormat="false" ht="15" hidden="false" customHeight="false" outlineLevel="0" collapsed="false">
      <c r="A64" s="2" t="str">
        <f aca="false">IF(49&gt;$B$9,"",49)</f>
        <v/>
      </c>
      <c r="B64" s="13" t="str">
        <f aca="false">IF(A64="","",IF(A64=$B$9,C64+D64,$B$11))</f>
        <v/>
      </c>
      <c r="C64" s="13" t="str">
        <f aca="false">IF(A64="","",F63)</f>
        <v/>
      </c>
      <c r="D64" s="13" t="str">
        <f aca="false">IF(A64="","",ROUND(C64*$B$10,2))</f>
        <v/>
      </c>
      <c r="E64" s="13" t="str">
        <f aca="false">IF(A64="","",B64-D64)</f>
        <v/>
      </c>
      <c r="F64" s="13" t="str">
        <f aca="false">IF(A64="","",ROUND(C64-E64,2))</f>
        <v/>
      </c>
    </row>
    <row r="65" customFormat="false" ht="15" hidden="false" customHeight="false" outlineLevel="0" collapsed="false">
      <c r="A65" s="2" t="str">
        <f aca="false">IF(50&gt;$B$9,"",50)</f>
        <v/>
      </c>
      <c r="B65" s="13" t="str">
        <f aca="false">IF(A65="","",IF(A65=$B$9,C65+D65,$B$11))</f>
        <v/>
      </c>
      <c r="C65" s="13" t="str">
        <f aca="false">IF(A65="","",F64)</f>
        <v/>
      </c>
      <c r="D65" s="13" t="str">
        <f aca="false">IF(A65="","",ROUND(C65*$B$10,2))</f>
        <v/>
      </c>
      <c r="E65" s="13" t="str">
        <f aca="false">IF(A65="","",B65-D65)</f>
        <v/>
      </c>
      <c r="F65" s="13" t="str">
        <f aca="false">IF(A65="","",ROUND(C65-E65,2))</f>
        <v/>
      </c>
    </row>
    <row r="66" customFormat="false" ht="15" hidden="false" customHeight="false" outlineLevel="0" collapsed="false">
      <c r="A66" s="2" t="str">
        <f aca="false">IF(51&gt;$B$9,"",51)</f>
        <v/>
      </c>
      <c r="B66" s="13" t="str">
        <f aca="false">IF(A66="","",IF(A66=$B$9,C66+D66,$B$11))</f>
        <v/>
      </c>
      <c r="C66" s="13" t="str">
        <f aca="false">IF(A66="","",F65)</f>
        <v/>
      </c>
      <c r="D66" s="13" t="str">
        <f aca="false">IF(A66="","",ROUND(C66*$B$10,2))</f>
        <v/>
      </c>
      <c r="E66" s="13" t="str">
        <f aca="false">IF(A66="","",B66-D66)</f>
        <v/>
      </c>
      <c r="F66" s="13" t="str">
        <f aca="false">IF(A66="","",ROUND(C66-E66,2))</f>
        <v/>
      </c>
    </row>
    <row r="67" customFormat="false" ht="15" hidden="false" customHeight="false" outlineLevel="0" collapsed="false">
      <c r="A67" s="2" t="str">
        <f aca="false">IF(52&gt;$B$9,"",52)</f>
        <v/>
      </c>
      <c r="B67" s="13" t="str">
        <f aca="false">IF(A67="","",IF(A67=$B$9,C67+D67,$B$11))</f>
        <v/>
      </c>
      <c r="C67" s="13" t="str">
        <f aca="false">IF(A67="","",F66)</f>
        <v/>
      </c>
      <c r="D67" s="13" t="str">
        <f aca="false">IF(A67="","",ROUND(C67*$B$10,2))</f>
        <v/>
      </c>
      <c r="E67" s="13" t="str">
        <f aca="false">IF(A67="","",B67-D67)</f>
        <v/>
      </c>
      <c r="F67" s="13" t="str">
        <f aca="false">IF(A67="","",ROUND(C67-E67,2))</f>
        <v/>
      </c>
    </row>
    <row r="68" customFormat="false" ht="15" hidden="false" customHeight="false" outlineLevel="0" collapsed="false">
      <c r="A68" s="2" t="str">
        <f aca="false">IF(53&gt;$B$9,"",53)</f>
        <v/>
      </c>
      <c r="B68" s="13" t="str">
        <f aca="false">IF(A68="","",IF(A68=$B$9,C68+D68,$B$11))</f>
        <v/>
      </c>
      <c r="C68" s="13" t="str">
        <f aca="false">IF(A68="","",F67)</f>
        <v/>
      </c>
      <c r="D68" s="13" t="str">
        <f aca="false">IF(A68="","",ROUND(C68*$B$10,2))</f>
        <v/>
      </c>
      <c r="E68" s="13" t="str">
        <f aca="false">IF(A68="","",B68-D68)</f>
        <v/>
      </c>
      <c r="F68" s="13" t="str">
        <f aca="false">IF(A68="","",ROUND(C68-E68,2))</f>
        <v/>
      </c>
    </row>
    <row r="69" customFormat="false" ht="15" hidden="false" customHeight="false" outlineLevel="0" collapsed="false">
      <c r="A69" s="2" t="str">
        <f aca="false">IF(54&gt;$B$9,"",54)</f>
        <v/>
      </c>
      <c r="B69" s="13" t="str">
        <f aca="false">IF(A69="","",IF(A69=$B$9,C69+D69,$B$11))</f>
        <v/>
      </c>
      <c r="C69" s="13" t="str">
        <f aca="false">IF(A69="","",F68)</f>
        <v/>
      </c>
      <c r="D69" s="13" t="str">
        <f aca="false">IF(A69="","",ROUND(C69*$B$10,2))</f>
        <v/>
      </c>
      <c r="E69" s="13" t="str">
        <f aca="false">IF(A69="","",B69-D69)</f>
        <v/>
      </c>
      <c r="F69" s="13" t="str">
        <f aca="false">IF(A69="","",ROUND(C69-E69,2))</f>
        <v/>
      </c>
    </row>
    <row r="70" customFormat="false" ht="15" hidden="false" customHeight="false" outlineLevel="0" collapsed="false">
      <c r="A70" s="2" t="str">
        <f aca="false">IF(55&gt;$B$9,"",55)</f>
        <v/>
      </c>
      <c r="B70" s="13" t="str">
        <f aca="false">IF(A70="","",IF(A70=$B$9,C70+D70,$B$11))</f>
        <v/>
      </c>
      <c r="C70" s="13" t="str">
        <f aca="false">IF(A70="","",F69)</f>
        <v/>
      </c>
      <c r="D70" s="13" t="str">
        <f aca="false">IF(A70="","",ROUND(C70*$B$10,2))</f>
        <v/>
      </c>
      <c r="E70" s="13" t="str">
        <f aca="false">IF(A70="","",B70-D70)</f>
        <v/>
      </c>
      <c r="F70" s="13" t="str">
        <f aca="false">IF(A70="","",ROUND(C70-E70,2))</f>
        <v/>
      </c>
    </row>
    <row r="71" customFormat="false" ht="15" hidden="false" customHeight="false" outlineLevel="0" collapsed="false">
      <c r="A71" s="2" t="str">
        <f aca="false">IF(56&gt;$B$9,"",56)</f>
        <v/>
      </c>
      <c r="B71" s="13" t="str">
        <f aca="false">IF(A71="","",IF(A71=$B$9,C71+D71,$B$11))</f>
        <v/>
      </c>
      <c r="C71" s="13" t="str">
        <f aca="false">IF(A71="","",F70)</f>
        <v/>
      </c>
      <c r="D71" s="13" t="str">
        <f aca="false">IF(A71="","",ROUND(C71*$B$10,2))</f>
        <v/>
      </c>
      <c r="E71" s="13" t="str">
        <f aca="false">IF(A71="","",B71-D71)</f>
        <v/>
      </c>
      <c r="F71" s="13" t="str">
        <f aca="false">IF(A71="","",ROUND(C71-E71,2))</f>
        <v/>
      </c>
    </row>
    <row r="72" customFormat="false" ht="15" hidden="false" customHeight="false" outlineLevel="0" collapsed="false">
      <c r="A72" s="2" t="str">
        <f aca="false">IF(57&gt;$B$9,"",57)</f>
        <v/>
      </c>
      <c r="B72" s="13" t="str">
        <f aca="false">IF(A72="","",IF(A72=$B$9,C72+D72,$B$11))</f>
        <v/>
      </c>
      <c r="C72" s="13" t="str">
        <f aca="false">IF(A72="","",F71)</f>
        <v/>
      </c>
      <c r="D72" s="13" t="str">
        <f aca="false">IF(A72="","",ROUND(C72*$B$10,2))</f>
        <v/>
      </c>
      <c r="E72" s="13" t="str">
        <f aca="false">IF(A72="","",B72-D72)</f>
        <v/>
      </c>
      <c r="F72" s="13" t="str">
        <f aca="false">IF(A72="","",ROUND(C72-E72,2))</f>
        <v/>
      </c>
    </row>
    <row r="73" customFormat="false" ht="15" hidden="false" customHeight="false" outlineLevel="0" collapsed="false">
      <c r="A73" s="2" t="str">
        <f aca="false">IF(58&gt;$B$9,"",58)</f>
        <v/>
      </c>
      <c r="B73" s="13" t="str">
        <f aca="false">IF(A73="","",IF(A73=$B$9,C73+D73,$B$11))</f>
        <v/>
      </c>
      <c r="C73" s="13" t="str">
        <f aca="false">IF(A73="","",F72)</f>
        <v/>
      </c>
      <c r="D73" s="13" t="str">
        <f aca="false">IF(A73="","",ROUND(C73*$B$10,2))</f>
        <v/>
      </c>
      <c r="E73" s="13" t="str">
        <f aca="false">IF(A73="","",B73-D73)</f>
        <v/>
      </c>
      <c r="F73" s="13" t="str">
        <f aca="false">IF(A73="","",ROUND(C73-E73,2))</f>
        <v/>
      </c>
    </row>
    <row r="74" customFormat="false" ht="15" hidden="false" customHeight="false" outlineLevel="0" collapsed="false">
      <c r="A74" s="2" t="str">
        <f aca="false">IF(59&gt;$B$9,"",59)</f>
        <v/>
      </c>
      <c r="B74" s="13" t="str">
        <f aca="false">IF(A74="","",IF(A74=$B$9,C74+D74,$B$11))</f>
        <v/>
      </c>
      <c r="C74" s="13" t="str">
        <f aca="false">IF(A74="","",F73)</f>
        <v/>
      </c>
      <c r="D74" s="13" t="str">
        <f aca="false">IF(A74="","",ROUND(C74*$B$10,2))</f>
        <v/>
      </c>
      <c r="E74" s="13" t="str">
        <f aca="false">IF(A74="","",B74-D74)</f>
        <v/>
      </c>
      <c r="F74" s="13" t="str">
        <f aca="false">IF(A74="","",ROUND(C74-E74,2))</f>
        <v/>
      </c>
    </row>
    <row r="75" customFormat="false" ht="15" hidden="false" customHeight="false" outlineLevel="0" collapsed="false">
      <c r="A75" s="2" t="str">
        <f aca="false">IF(60&gt;$B$9,"",60)</f>
        <v/>
      </c>
      <c r="B75" s="13" t="str">
        <f aca="false">IF(A75="","",IF(A75=$B$9,C75+D75,$B$11))</f>
        <v/>
      </c>
      <c r="C75" s="13" t="str">
        <f aca="false">IF(A75="","",F74)</f>
        <v/>
      </c>
      <c r="D75" s="13" t="str">
        <f aca="false">IF(A75="","",ROUND(C75*$B$10,2))</f>
        <v/>
      </c>
      <c r="E75" s="13" t="str">
        <f aca="false">IF(A75="","",B75-D75)</f>
        <v/>
      </c>
      <c r="F75" s="13" t="str">
        <f aca="false">IF(A75="","",ROUND(C75-E75,2))</f>
        <v/>
      </c>
    </row>
    <row r="76" customFormat="false" ht="15" hidden="false" customHeight="false" outlineLevel="0" collapsed="false">
      <c r="A76" s="2" t="str">
        <f aca="false">IF(61&gt;$B$9,"",61)</f>
        <v/>
      </c>
      <c r="B76" s="13" t="str">
        <f aca="false">IF(A76="","",IF(A76=$B$9,C76+D76,$B$11))</f>
        <v/>
      </c>
      <c r="C76" s="13" t="str">
        <f aca="false">IF(A76="","",F75)</f>
        <v/>
      </c>
      <c r="D76" s="13" t="str">
        <f aca="false">IF(A76="","",ROUND(C76*$B$10,2))</f>
        <v/>
      </c>
      <c r="E76" s="13" t="str">
        <f aca="false">IF(A76="","",B76-D76)</f>
        <v/>
      </c>
      <c r="F76" s="13" t="str">
        <f aca="false">IF(A76="","",ROUND(C76-E76,2))</f>
        <v/>
      </c>
    </row>
    <row r="77" customFormat="false" ht="15" hidden="false" customHeight="false" outlineLevel="0" collapsed="false">
      <c r="A77" s="2" t="str">
        <f aca="false">IF(62&gt;$B$9,"",62)</f>
        <v/>
      </c>
      <c r="B77" s="13" t="str">
        <f aca="false">IF(A77="","",IF(A77=$B$9,C77+D77,$B$11))</f>
        <v/>
      </c>
      <c r="C77" s="13" t="str">
        <f aca="false">IF(A77="","",F76)</f>
        <v/>
      </c>
      <c r="D77" s="13" t="str">
        <f aca="false">IF(A77="","",ROUND(C77*$B$10,2))</f>
        <v/>
      </c>
      <c r="E77" s="13" t="str">
        <f aca="false">IF(A77="","",B77-D77)</f>
        <v/>
      </c>
      <c r="F77" s="13" t="str">
        <f aca="false">IF(A77="","",ROUND(C77-E77,2))</f>
        <v/>
      </c>
    </row>
    <row r="78" customFormat="false" ht="15" hidden="false" customHeight="false" outlineLevel="0" collapsed="false">
      <c r="A78" s="2" t="str">
        <f aca="false">IF(63&gt;$B$9,"",63)</f>
        <v/>
      </c>
      <c r="B78" s="13" t="str">
        <f aca="false">IF(A78="","",IF(A78=$B$9,C78+D78,$B$11))</f>
        <v/>
      </c>
      <c r="C78" s="13" t="str">
        <f aca="false">IF(A78="","",F77)</f>
        <v/>
      </c>
      <c r="D78" s="13" t="str">
        <f aca="false">IF(A78="","",ROUND(C78*$B$10,2))</f>
        <v/>
      </c>
      <c r="E78" s="13" t="str">
        <f aca="false">IF(A78="","",B78-D78)</f>
        <v/>
      </c>
      <c r="F78" s="13" t="str">
        <f aca="false">IF(A78="","",ROUND(C78-E78,2))</f>
        <v/>
      </c>
    </row>
    <row r="79" customFormat="false" ht="15" hidden="false" customHeight="false" outlineLevel="0" collapsed="false">
      <c r="A79" s="2" t="str">
        <f aca="false">IF(64&gt;$B$9,"",64)</f>
        <v/>
      </c>
      <c r="B79" s="13" t="str">
        <f aca="false">IF(A79="","",IF(A79=$B$9,C79+D79,$B$11))</f>
        <v/>
      </c>
      <c r="C79" s="13" t="str">
        <f aca="false">IF(A79="","",F78)</f>
        <v/>
      </c>
      <c r="D79" s="13" t="str">
        <f aca="false">IF(A79="","",ROUND(C79*$B$10,2))</f>
        <v/>
      </c>
      <c r="E79" s="13" t="str">
        <f aca="false">IF(A79="","",B79-D79)</f>
        <v/>
      </c>
      <c r="F79" s="13" t="str">
        <f aca="false">IF(A79="","",ROUND(C79-E79,2))</f>
        <v/>
      </c>
    </row>
    <row r="80" customFormat="false" ht="15" hidden="false" customHeight="false" outlineLevel="0" collapsed="false">
      <c r="A80" s="2" t="str">
        <f aca="false">IF(65&gt;$B$9,"",65)</f>
        <v/>
      </c>
      <c r="B80" s="13" t="str">
        <f aca="false">IF(A80="","",IF(A80=$B$9,C80+D80,$B$11))</f>
        <v/>
      </c>
      <c r="C80" s="13" t="str">
        <f aca="false">IF(A80="","",F79)</f>
        <v/>
      </c>
      <c r="D80" s="13" t="str">
        <f aca="false">IF(A80="","",ROUND(C80*$B$10,2))</f>
        <v/>
      </c>
      <c r="E80" s="13" t="str">
        <f aca="false">IF(A80="","",B80-D80)</f>
        <v/>
      </c>
      <c r="F80" s="13" t="str">
        <f aca="false">IF(A80="","",ROUND(C80-E80,2))</f>
        <v/>
      </c>
    </row>
    <row r="81" customFormat="false" ht="15" hidden="false" customHeight="false" outlineLevel="0" collapsed="false">
      <c r="A81" s="2" t="str">
        <f aca="false">IF(66&gt;$B$9,"",66)</f>
        <v/>
      </c>
      <c r="B81" s="13" t="str">
        <f aca="false">IF(A81="","",IF(A81=$B$9,C81+D81,$B$11))</f>
        <v/>
      </c>
      <c r="C81" s="13" t="str">
        <f aca="false">IF(A81="","",F80)</f>
        <v/>
      </c>
      <c r="D81" s="13" t="str">
        <f aca="false">IF(A81="","",ROUND(C81*$B$10,2))</f>
        <v/>
      </c>
      <c r="E81" s="13" t="str">
        <f aca="false">IF(A81="","",B81-D81)</f>
        <v/>
      </c>
      <c r="F81" s="13" t="str">
        <f aca="false">IF(A81="","",ROUND(C81-E81,2))</f>
        <v/>
      </c>
    </row>
    <row r="82" customFormat="false" ht="15" hidden="false" customHeight="false" outlineLevel="0" collapsed="false">
      <c r="A82" s="2" t="str">
        <f aca="false">IF(67&gt;$B$9,"",67)</f>
        <v/>
      </c>
      <c r="B82" s="13" t="str">
        <f aca="false">IF(A82="","",IF(A82=$B$9,C82+D82,$B$11))</f>
        <v/>
      </c>
      <c r="C82" s="13" t="str">
        <f aca="false">IF(A82="","",F81)</f>
        <v/>
      </c>
      <c r="D82" s="13" t="str">
        <f aca="false">IF(A82="","",ROUND(C82*$B$10,2))</f>
        <v/>
      </c>
      <c r="E82" s="13" t="str">
        <f aca="false">IF(A82="","",B82-D82)</f>
        <v/>
      </c>
      <c r="F82" s="13" t="str">
        <f aca="false">IF(A82="","",ROUND(C82-E82,2))</f>
        <v/>
      </c>
    </row>
    <row r="83" customFormat="false" ht="15" hidden="false" customHeight="false" outlineLevel="0" collapsed="false">
      <c r="A83" s="2" t="str">
        <f aca="false">IF(68&gt;$B$9,"",68)</f>
        <v/>
      </c>
      <c r="B83" s="13" t="str">
        <f aca="false">IF(A83="","",IF(A83=$B$9,C83+D83,$B$11))</f>
        <v/>
      </c>
      <c r="C83" s="13" t="str">
        <f aca="false">IF(A83="","",F82)</f>
        <v/>
      </c>
      <c r="D83" s="13" t="str">
        <f aca="false">IF(A83="","",ROUND(C83*$B$10,2))</f>
        <v/>
      </c>
      <c r="E83" s="13" t="str">
        <f aca="false">IF(A83="","",B83-D83)</f>
        <v/>
      </c>
      <c r="F83" s="13" t="str">
        <f aca="false">IF(A83="","",ROUND(C83-E83,2))</f>
        <v/>
      </c>
    </row>
    <row r="84" customFormat="false" ht="15" hidden="false" customHeight="false" outlineLevel="0" collapsed="false">
      <c r="A84" s="2" t="str">
        <f aca="false">IF(69&gt;$B$9,"",69)</f>
        <v/>
      </c>
      <c r="B84" s="13" t="str">
        <f aca="false">IF(A84="","",IF(A84=$B$9,C84+D84,$B$11))</f>
        <v/>
      </c>
      <c r="C84" s="13" t="str">
        <f aca="false">IF(A84="","",F83)</f>
        <v/>
      </c>
      <c r="D84" s="13" t="str">
        <f aca="false">IF(A84="","",ROUND(C84*$B$10,2))</f>
        <v/>
      </c>
      <c r="E84" s="13" t="str">
        <f aca="false">IF(A84="","",B84-D84)</f>
        <v/>
      </c>
      <c r="F84" s="13" t="str">
        <f aca="false">IF(A84="","",ROUND(C84-E84,2))</f>
        <v/>
      </c>
    </row>
    <row r="85" customFormat="false" ht="15" hidden="false" customHeight="false" outlineLevel="0" collapsed="false">
      <c r="A85" s="2" t="str">
        <f aca="false">IF(70&gt;$B$9,"",70)</f>
        <v/>
      </c>
      <c r="B85" s="13" t="str">
        <f aca="false">IF(A85="","",IF(A85=$B$9,C85+D85,$B$11))</f>
        <v/>
      </c>
      <c r="C85" s="13" t="str">
        <f aca="false">IF(A85="","",F84)</f>
        <v/>
      </c>
      <c r="D85" s="13" t="str">
        <f aca="false">IF(A85="","",ROUND(C85*$B$10,2))</f>
        <v/>
      </c>
      <c r="E85" s="13" t="str">
        <f aca="false">IF(A85="","",B85-D85)</f>
        <v/>
      </c>
      <c r="F85" s="13" t="str">
        <f aca="false">IF(A85="","",ROUND(C85-E85,2))</f>
        <v/>
      </c>
    </row>
    <row r="86" customFormat="false" ht="15" hidden="false" customHeight="false" outlineLevel="0" collapsed="false">
      <c r="A86" s="2" t="str">
        <f aca="false">IF(71&gt;$B$9,"",71)</f>
        <v/>
      </c>
      <c r="B86" s="13" t="str">
        <f aca="false">IF(A86="","",IF(A86=$B$9,C86+D86,$B$11))</f>
        <v/>
      </c>
      <c r="C86" s="13" t="str">
        <f aca="false">IF(A86="","",F85)</f>
        <v/>
      </c>
      <c r="D86" s="13" t="str">
        <f aca="false">IF(A86="","",ROUND(C86*$B$10,2))</f>
        <v/>
      </c>
      <c r="E86" s="13" t="str">
        <f aca="false">IF(A86="","",B86-D86)</f>
        <v/>
      </c>
      <c r="F86" s="13" t="str">
        <f aca="false">IF(A86="","",ROUND(C86-E86,2))</f>
        <v/>
      </c>
    </row>
    <row r="87" customFormat="false" ht="15" hidden="false" customHeight="false" outlineLevel="0" collapsed="false">
      <c r="A87" s="2" t="str">
        <f aca="false">IF(72&gt;$B$9,"",72)</f>
        <v/>
      </c>
      <c r="B87" s="13" t="str">
        <f aca="false">IF(A87="","",IF(A87=$B$9,C87+D87,$B$11))</f>
        <v/>
      </c>
      <c r="C87" s="13" t="str">
        <f aca="false">IF(A87="","",F86)</f>
        <v/>
      </c>
      <c r="D87" s="13" t="str">
        <f aca="false">IF(A87="","",ROUND(C87*$B$10,2))</f>
        <v/>
      </c>
      <c r="E87" s="13" t="str">
        <f aca="false">IF(A87="","",B87-D87)</f>
        <v/>
      </c>
      <c r="F87" s="13" t="str">
        <f aca="false">IF(A87="","",ROUND(C87-E87,2))</f>
        <v/>
      </c>
    </row>
    <row r="88" customFormat="false" ht="15" hidden="false" customHeight="false" outlineLevel="0" collapsed="false">
      <c r="A88" s="2" t="str">
        <f aca="false">IF(73&gt;$B$9,"",73)</f>
        <v/>
      </c>
      <c r="B88" s="13" t="str">
        <f aca="false">IF(A88="","",IF(A88=$B$9,C88+D88,$B$11))</f>
        <v/>
      </c>
      <c r="C88" s="13" t="str">
        <f aca="false">IF(A88="","",F87)</f>
        <v/>
      </c>
      <c r="D88" s="13" t="str">
        <f aca="false">IF(A88="","",ROUND(C88*$B$10,2))</f>
        <v/>
      </c>
      <c r="E88" s="13" t="str">
        <f aca="false">IF(A88="","",B88-D88)</f>
        <v/>
      </c>
      <c r="F88" s="13" t="str">
        <f aca="false">IF(A88="","",ROUND(C88-E88,2))</f>
        <v/>
      </c>
    </row>
    <row r="89" customFormat="false" ht="15" hidden="false" customHeight="false" outlineLevel="0" collapsed="false">
      <c r="A89" s="2" t="str">
        <f aca="false">IF(74&gt;$B$9,"",74)</f>
        <v/>
      </c>
      <c r="B89" s="13" t="str">
        <f aca="false">IF(A89="","",IF(A89=$B$9,C89+D89,$B$11))</f>
        <v/>
      </c>
      <c r="C89" s="13" t="str">
        <f aca="false">IF(A89="","",F88)</f>
        <v/>
      </c>
      <c r="D89" s="13" t="str">
        <f aca="false">IF(A89="","",ROUND(C89*$B$10,2))</f>
        <v/>
      </c>
      <c r="E89" s="13" t="str">
        <f aca="false">IF(A89="","",B89-D89)</f>
        <v/>
      </c>
      <c r="F89" s="13" t="str">
        <f aca="false">IF(A89="","",ROUND(C89-E89,2))</f>
        <v/>
      </c>
    </row>
    <row r="90" customFormat="false" ht="15" hidden="false" customHeight="false" outlineLevel="0" collapsed="false">
      <c r="A90" s="2" t="str">
        <f aca="false">IF(75&gt;$B$9,"",75)</f>
        <v/>
      </c>
      <c r="B90" s="13" t="str">
        <f aca="false">IF(A90="","",IF(A90=$B$9,C90+D90,$B$11))</f>
        <v/>
      </c>
      <c r="C90" s="13" t="str">
        <f aca="false">IF(A90="","",F89)</f>
        <v/>
      </c>
      <c r="D90" s="13" t="str">
        <f aca="false">IF(A90="","",ROUND(C90*$B$10,2))</f>
        <v/>
      </c>
      <c r="E90" s="13" t="str">
        <f aca="false">IF(A90="","",B90-D90)</f>
        <v/>
      </c>
      <c r="F90" s="13" t="str">
        <f aca="false">IF(A90="","",ROUND(C90-E90,2))</f>
        <v/>
      </c>
    </row>
    <row r="91" customFormat="false" ht="15" hidden="false" customHeight="false" outlineLevel="0" collapsed="false">
      <c r="A91" s="2" t="str">
        <f aca="false">IF(76&gt;$B$9,"",76)</f>
        <v/>
      </c>
      <c r="B91" s="13" t="str">
        <f aca="false">IF(A91="","",IF(A91=$B$9,C91+D91,$B$11))</f>
        <v/>
      </c>
      <c r="C91" s="13" t="str">
        <f aca="false">IF(A91="","",F90)</f>
        <v/>
      </c>
      <c r="D91" s="13" t="str">
        <f aca="false">IF(A91="","",ROUND(C91*$B$10,2))</f>
        <v/>
      </c>
      <c r="E91" s="13" t="str">
        <f aca="false">IF(A91="","",B91-D91)</f>
        <v/>
      </c>
      <c r="F91" s="13" t="str">
        <f aca="false">IF(A91="","",ROUND(C91-E91,2))</f>
        <v/>
      </c>
    </row>
    <row r="92" customFormat="false" ht="15" hidden="false" customHeight="false" outlineLevel="0" collapsed="false">
      <c r="A92" s="2" t="str">
        <f aca="false">IF(77&gt;$B$9,"",77)</f>
        <v/>
      </c>
      <c r="B92" s="13" t="str">
        <f aca="false">IF(A92="","",IF(A92=$B$9,C92+D92,$B$11))</f>
        <v/>
      </c>
      <c r="C92" s="13" t="str">
        <f aca="false">IF(A92="","",F91)</f>
        <v/>
      </c>
      <c r="D92" s="13" t="str">
        <f aca="false">IF(A92="","",ROUND(C92*$B$10,2))</f>
        <v/>
      </c>
      <c r="E92" s="13" t="str">
        <f aca="false">IF(A92="","",B92-D92)</f>
        <v/>
      </c>
      <c r="F92" s="13" t="str">
        <f aca="false">IF(A92="","",ROUND(C92-E92,2))</f>
        <v/>
      </c>
    </row>
    <row r="93" customFormat="false" ht="15" hidden="false" customHeight="false" outlineLevel="0" collapsed="false">
      <c r="A93" s="2" t="str">
        <f aca="false">IF(78&gt;$B$9,"",78)</f>
        <v/>
      </c>
      <c r="B93" s="13" t="str">
        <f aca="false">IF(A93="","",IF(A93=$B$9,C93+D93,$B$11))</f>
        <v/>
      </c>
      <c r="C93" s="13" t="str">
        <f aca="false">IF(A93="","",F92)</f>
        <v/>
      </c>
      <c r="D93" s="13" t="str">
        <f aca="false">IF(A93="","",ROUND(C93*$B$10,2))</f>
        <v/>
      </c>
      <c r="E93" s="13" t="str">
        <f aca="false">IF(A93="","",B93-D93)</f>
        <v/>
      </c>
      <c r="F93" s="13" t="str">
        <f aca="false">IF(A93="","",ROUND(C93-E93,2))</f>
        <v/>
      </c>
    </row>
    <row r="94" customFormat="false" ht="15" hidden="false" customHeight="false" outlineLevel="0" collapsed="false">
      <c r="A94" s="2" t="str">
        <f aca="false">IF(79&gt;$B$9,"",79)</f>
        <v/>
      </c>
      <c r="B94" s="13" t="str">
        <f aca="false">IF(A94="","",IF(A94=$B$9,C94+D94,$B$11))</f>
        <v/>
      </c>
      <c r="C94" s="13" t="str">
        <f aca="false">IF(A94="","",F93)</f>
        <v/>
      </c>
      <c r="D94" s="13" t="str">
        <f aca="false">IF(A94="","",ROUND(C94*$B$10,2))</f>
        <v/>
      </c>
      <c r="E94" s="13" t="str">
        <f aca="false">IF(A94="","",B94-D94)</f>
        <v/>
      </c>
      <c r="F94" s="13" t="str">
        <f aca="false">IF(A94="","",ROUND(C94-E94,2))</f>
        <v/>
      </c>
    </row>
    <row r="95" customFormat="false" ht="15" hidden="false" customHeight="false" outlineLevel="0" collapsed="false">
      <c r="A95" s="2" t="str">
        <f aca="false">IF(80&gt;$B$9,"",80)</f>
        <v/>
      </c>
      <c r="B95" s="13" t="str">
        <f aca="false">IF(A95="","",IF(A95=$B$9,C95+D95,$B$11))</f>
        <v/>
      </c>
      <c r="C95" s="13" t="str">
        <f aca="false">IF(A95="","",F94)</f>
        <v/>
      </c>
      <c r="D95" s="13" t="str">
        <f aca="false">IF(A95="","",ROUND(C95*$B$10,2))</f>
        <v/>
      </c>
      <c r="E95" s="13" t="str">
        <f aca="false">IF(A95="","",B95-D95)</f>
        <v/>
      </c>
      <c r="F95" s="13" t="str">
        <f aca="false">IF(A95="","",ROUND(C95-E95,2))</f>
        <v/>
      </c>
    </row>
    <row r="96" customFormat="false" ht="15" hidden="false" customHeight="false" outlineLevel="0" collapsed="false">
      <c r="A96" s="2" t="str">
        <f aca="false">IF(81&gt;$B$9,"",81)</f>
        <v/>
      </c>
      <c r="B96" s="13" t="str">
        <f aca="false">IF(A96="","",IF(A96=$B$9,C96+D96,$B$11))</f>
        <v/>
      </c>
      <c r="C96" s="13" t="str">
        <f aca="false">IF(A96="","",F95)</f>
        <v/>
      </c>
      <c r="D96" s="13" t="str">
        <f aca="false">IF(A96="","",ROUND(C96*$B$10,2))</f>
        <v/>
      </c>
      <c r="E96" s="13" t="str">
        <f aca="false">IF(A96="","",B96-D96)</f>
        <v/>
      </c>
      <c r="F96" s="13" t="str">
        <f aca="false">IF(A96="","",ROUND(C96-E96,2))</f>
        <v/>
      </c>
    </row>
    <row r="97" customFormat="false" ht="15" hidden="false" customHeight="false" outlineLevel="0" collapsed="false">
      <c r="A97" s="2" t="str">
        <f aca="false">IF(82&gt;$B$9,"",82)</f>
        <v/>
      </c>
      <c r="B97" s="13" t="str">
        <f aca="false">IF(A97="","",IF(A97=$B$9,C97+D97,$B$11))</f>
        <v/>
      </c>
      <c r="C97" s="13" t="str">
        <f aca="false">IF(A97="","",F96)</f>
        <v/>
      </c>
      <c r="D97" s="13" t="str">
        <f aca="false">IF(A97="","",ROUND(C97*$B$10,2))</f>
        <v/>
      </c>
      <c r="E97" s="13" t="str">
        <f aca="false">IF(A97="","",B97-D97)</f>
        <v/>
      </c>
      <c r="F97" s="13" t="str">
        <f aca="false">IF(A97="","",ROUND(C97-E97,2))</f>
        <v/>
      </c>
    </row>
    <row r="98" customFormat="false" ht="15" hidden="false" customHeight="false" outlineLevel="0" collapsed="false">
      <c r="A98" s="2" t="str">
        <f aca="false">IF(83&gt;$B$9,"",83)</f>
        <v/>
      </c>
      <c r="B98" s="13" t="str">
        <f aca="false">IF(A98="","",IF(A98=$B$9,C98+D98,$B$11))</f>
        <v/>
      </c>
      <c r="C98" s="13" t="str">
        <f aca="false">IF(A98="","",F97)</f>
        <v/>
      </c>
      <c r="D98" s="13" t="str">
        <f aca="false">IF(A98="","",ROUND(C98*$B$10,2))</f>
        <v/>
      </c>
      <c r="E98" s="13" t="str">
        <f aca="false">IF(A98="","",B98-D98)</f>
        <v/>
      </c>
      <c r="F98" s="13" t="str">
        <f aca="false">IF(A98="","",ROUND(C98-E98,2))</f>
        <v/>
      </c>
    </row>
    <row r="99" customFormat="false" ht="15" hidden="false" customHeight="false" outlineLevel="0" collapsed="false">
      <c r="A99" s="2" t="str">
        <f aca="false">IF(84&gt;$B$9,"",84)</f>
        <v/>
      </c>
      <c r="B99" s="13" t="str">
        <f aca="false">IF(A99="","",IF(A99=$B$9,C99+D99,$B$11))</f>
        <v/>
      </c>
      <c r="C99" s="13" t="str">
        <f aca="false">IF(A99="","",F98)</f>
        <v/>
      </c>
      <c r="D99" s="13" t="str">
        <f aca="false">IF(A99="","",ROUND(C99*$B$10,2))</f>
        <v/>
      </c>
      <c r="E99" s="13" t="str">
        <f aca="false">IF(A99="","",B99-D99)</f>
        <v/>
      </c>
      <c r="F99" s="13" t="str">
        <f aca="false">IF(A99="","",ROUND(C99-E99,2))</f>
        <v/>
      </c>
    </row>
    <row r="100" customFormat="false" ht="15" hidden="false" customHeight="false" outlineLevel="0" collapsed="false">
      <c r="A100" s="2" t="str">
        <f aca="false">IF(85&gt;$B$9,"",85)</f>
        <v/>
      </c>
      <c r="B100" s="13" t="str">
        <f aca="false">IF(A100="","",IF(A100=$B$9,C100+D100,$B$11))</f>
        <v/>
      </c>
      <c r="C100" s="13" t="str">
        <f aca="false">IF(A100="","",F99)</f>
        <v/>
      </c>
      <c r="D100" s="13" t="str">
        <f aca="false">IF(A100="","",ROUND(C100*$B$10,2))</f>
        <v/>
      </c>
      <c r="E100" s="13" t="str">
        <f aca="false">IF(A100="","",B100-D100)</f>
        <v/>
      </c>
      <c r="F100" s="13" t="str">
        <f aca="false">IF(A100="","",ROUND(C100-E100,2))</f>
        <v/>
      </c>
    </row>
    <row r="101" customFormat="false" ht="15" hidden="false" customHeight="false" outlineLevel="0" collapsed="false">
      <c r="A101" s="2" t="str">
        <f aca="false">IF(86&gt;$B$9,"",86)</f>
        <v/>
      </c>
      <c r="B101" s="13" t="str">
        <f aca="false">IF(A101="","",IF(A101=$B$9,C101+D101,$B$11))</f>
        <v/>
      </c>
      <c r="C101" s="13" t="str">
        <f aca="false">IF(A101="","",F100)</f>
        <v/>
      </c>
      <c r="D101" s="13" t="str">
        <f aca="false">IF(A101="","",ROUND(C101*$B$10,2))</f>
        <v/>
      </c>
      <c r="E101" s="13" t="str">
        <f aca="false">IF(A101="","",B101-D101)</f>
        <v/>
      </c>
      <c r="F101" s="13" t="str">
        <f aca="false">IF(A101="","",ROUND(C101-E101,2))</f>
        <v/>
      </c>
    </row>
    <row r="102" customFormat="false" ht="15" hidden="false" customHeight="false" outlineLevel="0" collapsed="false">
      <c r="A102" s="2" t="str">
        <f aca="false">IF(87&gt;$B$9,"",87)</f>
        <v/>
      </c>
      <c r="B102" s="13" t="str">
        <f aca="false">IF(A102="","",IF(A102=$B$9,C102+D102,$B$11))</f>
        <v/>
      </c>
      <c r="C102" s="13" t="str">
        <f aca="false">IF(A102="","",F101)</f>
        <v/>
      </c>
      <c r="D102" s="13" t="str">
        <f aca="false">IF(A102="","",ROUND(C102*$B$10,2))</f>
        <v/>
      </c>
      <c r="E102" s="13" t="str">
        <f aca="false">IF(A102="","",B102-D102)</f>
        <v/>
      </c>
      <c r="F102" s="13" t="str">
        <f aca="false">IF(A102="","",ROUND(C102-E102,2))</f>
        <v/>
      </c>
    </row>
    <row r="103" customFormat="false" ht="15" hidden="false" customHeight="false" outlineLevel="0" collapsed="false">
      <c r="A103" s="2" t="str">
        <f aca="false">IF(88&gt;$B$9,"",88)</f>
        <v/>
      </c>
      <c r="B103" s="13" t="str">
        <f aca="false">IF(A103="","",IF(A103=$B$9,C103+D103,$B$11))</f>
        <v/>
      </c>
      <c r="C103" s="13" t="str">
        <f aca="false">IF(A103="","",F102)</f>
        <v/>
      </c>
      <c r="D103" s="13" t="str">
        <f aca="false">IF(A103="","",ROUND(C103*$B$10,2))</f>
        <v/>
      </c>
      <c r="E103" s="13" t="str">
        <f aca="false">IF(A103="","",B103-D103)</f>
        <v/>
      </c>
      <c r="F103" s="13" t="str">
        <f aca="false">IF(A103="","",ROUND(C103-E103,2))</f>
        <v/>
      </c>
    </row>
    <row r="104" customFormat="false" ht="15" hidden="false" customHeight="false" outlineLevel="0" collapsed="false">
      <c r="A104" s="2" t="str">
        <f aca="false">IF(89&gt;$B$9,"",89)</f>
        <v/>
      </c>
      <c r="B104" s="13" t="str">
        <f aca="false">IF(A104="","",IF(A104=$B$9,C104+D104,$B$11))</f>
        <v/>
      </c>
      <c r="C104" s="13" t="str">
        <f aca="false">IF(A104="","",F103)</f>
        <v/>
      </c>
      <c r="D104" s="13" t="str">
        <f aca="false">IF(A104="","",ROUND(C104*$B$10,2))</f>
        <v/>
      </c>
      <c r="E104" s="13" t="str">
        <f aca="false">IF(A104="","",B104-D104)</f>
        <v/>
      </c>
      <c r="F104" s="13" t="str">
        <f aca="false">IF(A104="","",ROUND(C104-E104,2))</f>
        <v/>
      </c>
    </row>
    <row r="105" customFormat="false" ht="15" hidden="false" customHeight="false" outlineLevel="0" collapsed="false">
      <c r="A105" s="2" t="str">
        <f aca="false">IF(90&gt;$B$9,"",90)</f>
        <v/>
      </c>
      <c r="B105" s="13" t="str">
        <f aca="false">IF(A105="","",IF(A105=$B$9,C105+D105,$B$11))</f>
        <v/>
      </c>
      <c r="C105" s="13" t="str">
        <f aca="false">IF(A105="","",F104)</f>
        <v/>
      </c>
      <c r="D105" s="13" t="str">
        <f aca="false">IF(A105="","",ROUND(C105*$B$10,2))</f>
        <v/>
      </c>
      <c r="E105" s="13" t="str">
        <f aca="false">IF(A105="","",B105-D105)</f>
        <v/>
      </c>
      <c r="F105" s="13" t="str">
        <f aca="false">IF(A105="","",ROUND(C105-E105,2))</f>
        <v/>
      </c>
    </row>
    <row r="106" customFormat="false" ht="15" hidden="false" customHeight="false" outlineLevel="0" collapsed="false">
      <c r="A106" s="2" t="str">
        <f aca="false">IF(91&gt;$B$9,"",91)</f>
        <v/>
      </c>
      <c r="B106" s="13" t="str">
        <f aca="false">IF(A106="","",IF(A106=$B$9,C106+D106,$B$11))</f>
        <v/>
      </c>
      <c r="C106" s="13" t="str">
        <f aca="false">IF(A106="","",F105)</f>
        <v/>
      </c>
      <c r="D106" s="13" t="str">
        <f aca="false">IF(A106="","",ROUND(C106*$B$10,2))</f>
        <v/>
      </c>
      <c r="E106" s="13" t="str">
        <f aca="false">IF(A106="","",B106-D106)</f>
        <v/>
      </c>
      <c r="F106" s="13" t="str">
        <f aca="false">IF(A106="","",ROUND(C106-E106,2))</f>
        <v/>
      </c>
    </row>
    <row r="107" customFormat="false" ht="15" hidden="false" customHeight="false" outlineLevel="0" collapsed="false">
      <c r="A107" s="2" t="str">
        <f aca="false">IF(92&gt;$B$9,"",92)</f>
        <v/>
      </c>
      <c r="B107" s="13" t="str">
        <f aca="false">IF(A107="","",IF(A107=$B$9,C107+D107,$B$11))</f>
        <v/>
      </c>
      <c r="C107" s="13" t="str">
        <f aca="false">IF(A107="","",F106)</f>
        <v/>
      </c>
      <c r="D107" s="13" t="str">
        <f aca="false">IF(A107="","",ROUND(C107*$B$10,2))</f>
        <v/>
      </c>
      <c r="E107" s="13" t="str">
        <f aca="false">IF(A107="","",B107-D107)</f>
        <v/>
      </c>
      <c r="F107" s="13" t="str">
        <f aca="false">IF(A107="","",ROUND(C107-E107,2))</f>
        <v/>
      </c>
    </row>
    <row r="108" customFormat="false" ht="15" hidden="false" customHeight="false" outlineLevel="0" collapsed="false">
      <c r="A108" s="2" t="str">
        <f aca="false">IF(93&gt;$B$9,"",93)</f>
        <v/>
      </c>
      <c r="B108" s="13" t="str">
        <f aca="false">IF(A108="","",IF(A108=$B$9,C108+D108,$B$11))</f>
        <v/>
      </c>
      <c r="C108" s="13" t="str">
        <f aca="false">IF(A108="","",F107)</f>
        <v/>
      </c>
      <c r="D108" s="13" t="str">
        <f aca="false">IF(A108="","",ROUND(C108*$B$10,2))</f>
        <v/>
      </c>
      <c r="E108" s="13" t="str">
        <f aca="false">IF(A108="","",B108-D108)</f>
        <v/>
      </c>
      <c r="F108" s="13" t="str">
        <f aca="false">IF(A108="","",ROUND(C108-E108,2))</f>
        <v/>
      </c>
    </row>
    <row r="109" customFormat="false" ht="15" hidden="false" customHeight="false" outlineLevel="0" collapsed="false">
      <c r="A109" s="2" t="str">
        <f aca="false">IF(94&gt;$B$9,"",94)</f>
        <v/>
      </c>
      <c r="B109" s="13" t="str">
        <f aca="false">IF(A109="","",IF(A109=$B$9,C109+D109,$B$11))</f>
        <v/>
      </c>
      <c r="C109" s="13" t="str">
        <f aca="false">IF(A109="","",F108)</f>
        <v/>
      </c>
      <c r="D109" s="13" t="str">
        <f aca="false">IF(A109="","",ROUND(C109*$B$10,2))</f>
        <v/>
      </c>
      <c r="E109" s="13" t="str">
        <f aca="false">IF(A109="","",B109-D109)</f>
        <v/>
      </c>
      <c r="F109" s="13" t="str">
        <f aca="false">IF(A109="","",ROUND(C109-E109,2))</f>
        <v/>
      </c>
    </row>
    <row r="110" customFormat="false" ht="15" hidden="false" customHeight="false" outlineLevel="0" collapsed="false">
      <c r="A110" s="2" t="str">
        <f aca="false">IF(95&gt;$B$9,"",95)</f>
        <v/>
      </c>
      <c r="B110" s="13" t="str">
        <f aca="false">IF(A110="","",IF(A110=$B$9,C110+D110,$B$11))</f>
        <v/>
      </c>
      <c r="C110" s="13" t="str">
        <f aca="false">IF(A110="","",F109)</f>
        <v/>
      </c>
      <c r="D110" s="13" t="str">
        <f aca="false">IF(A110="","",ROUND(C110*$B$10,2))</f>
        <v/>
      </c>
      <c r="E110" s="13" t="str">
        <f aca="false">IF(A110="","",B110-D110)</f>
        <v/>
      </c>
      <c r="F110" s="13" t="str">
        <f aca="false">IF(A110="","",ROUND(C110-E110,2))</f>
        <v/>
      </c>
    </row>
    <row r="111" customFormat="false" ht="15" hidden="false" customHeight="false" outlineLevel="0" collapsed="false">
      <c r="A111" s="2" t="str">
        <f aca="false">IF(96&gt;$B$9,"",96)</f>
        <v/>
      </c>
      <c r="B111" s="13" t="str">
        <f aca="false">IF(A111="","",IF(A111=$B$9,C111+D111,$B$11))</f>
        <v/>
      </c>
      <c r="C111" s="13" t="str">
        <f aca="false">IF(A111="","",F110)</f>
        <v/>
      </c>
      <c r="D111" s="13" t="str">
        <f aca="false">IF(A111="","",ROUND(C111*$B$10,2))</f>
        <v/>
      </c>
      <c r="E111" s="13" t="str">
        <f aca="false">IF(A111="","",B111-D111)</f>
        <v/>
      </c>
      <c r="F111" s="13" t="str">
        <f aca="false">IF(A111="","",ROUND(C111-E111,2))</f>
        <v/>
      </c>
    </row>
    <row r="112" customFormat="false" ht="15" hidden="false" customHeight="false" outlineLevel="0" collapsed="false">
      <c r="A112" s="2" t="str">
        <f aca="false">IF(97&gt;$B$9,"",97)</f>
        <v/>
      </c>
      <c r="B112" s="13" t="str">
        <f aca="false">IF(A112="","",IF(A112=$B$9,C112+D112,$B$11))</f>
        <v/>
      </c>
      <c r="C112" s="13" t="str">
        <f aca="false">IF(A112="","",F111)</f>
        <v/>
      </c>
      <c r="D112" s="13" t="str">
        <f aca="false">IF(A112="","",ROUND(C112*$B$10,2))</f>
        <v/>
      </c>
      <c r="E112" s="13" t="str">
        <f aca="false">IF(A112="","",B112-D112)</f>
        <v/>
      </c>
      <c r="F112" s="13" t="str">
        <f aca="false">IF(A112="","",ROUND(C112-E112,2))</f>
        <v/>
      </c>
    </row>
    <row r="113" customFormat="false" ht="15" hidden="false" customHeight="false" outlineLevel="0" collapsed="false">
      <c r="A113" s="2" t="str">
        <f aca="false">IF(98&gt;$B$9,"",98)</f>
        <v/>
      </c>
      <c r="B113" s="13" t="str">
        <f aca="false">IF(A113="","",IF(A113=$B$9,C113+D113,$B$11))</f>
        <v/>
      </c>
      <c r="C113" s="13" t="str">
        <f aca="false">IF(A113="","",F112)</f>
        <v/>
      </c>
      <c r="D113" s="13" t="str">
        <f aca="false">IF(A113="","",ROUND(C113*$B$10,2))</f>
        <v/>
      </c>
      <c r="E113" s="13" t="str">
        <f aca="false">IF(A113="","",B113-D113)</f>
        <v/>
      </c>
      <c r="F113" s="13" t="str">
        <f aca="false">IF(A113="","",ROUND(C113-E113,2))</f>
        <v/>
      </c>
    </row>
    <row r="114" customFormat="false" ht="15" hidden="false" customHeight="false" outlineLevel="0" collapsed="false">
      <c r="A114" s="2" t="str">
        <f aca="false">IF(99&gt;$B$9,"",99)</f>
        <v/>
      </c>
      <c r="B114" s="13" t="str">
        <f aca="false">IF(A114="","",IF(A114=$B$9,C114+D114,$B$11))</f>
        <v/>
      </c>
      <c r="C114" s="13" t="str">
        <f aca="false">IF(A114="","",F113)</f>
        <v/>
      </c>
      <c r="D114" s="13" t="str">
        <f aca="false">IF(A114="","",ROUND(C114*$B$10,2))</f>
        <v/>
      </c>
      <c r="E114" s="13" t="str">
        <f aca="false">IF(A114="","",B114-D114)</f>
        <v/>
      </c>
      <c r="F114" s="13" t="str">
        <f aca="false">IF(A114="","",ROUND(C114-E114,2))</f>
        <v/>
      </c>
    </row>
    <row r="115" customFormat="false" ht="15" hidden="false" customHeight="false" outlineLevel="0" collapsed="false">
      <c r="A115" s="2" t="str">
        <f aca="false">IF(100&gt;$B$9,"",100)</f>
        <v/>
      </c>
      <c r="B115" s="13" t="str">
        <f aca="false">IF(A115="","",IF(A115=$B$9,C115+D115,$B$11))</f>
        <v/>
      </c>
      <c r="C115" s="13" t="str">
        <f aca="false">IF(A115="","",F114)</f>
        <v/>
      </c>
      <c r="D115" s="13" t="str">
        <f aca="false">IF(A115="","",ROUND(C115*$B$10,2))</f>
        <v/>
      </c>
      <c r="E115" s="13" t="str">
        <f aca="false">IF(A115="","",B115-D115)</f>
        <v/>
      </c>
      <c r="F115" s="13" t="str">
        <f aca="false">IF(A115="","",ROUND(C115-E115,2))</f>
        <v/>
      </c>
    </row>
    <row r="116" customFormat="false" ht="15" hidden="false" customHeight="false" outlineLevel="0" collapsed="false">
      <c r="A116" s="2" t="str">
        <f aca="false">IF(101&gt;$B$9,"",101)</f>
        <v/>
      </c>
      <c r="B116" s="13" t="str">
        <f aca="false">IF(A116="","",IF(A116=$B$9,C116+D116,$B$11))</f>
        <v/>
      </c>
      <c r="C116" s="13" t="str">
        <f aca="false">IF(A116="","",F115)</f>
        <v/>
      </c>
      <c r="D116" s="13" t="str">
        <f aca="false">IF(A116="","",ROUND(C116*$B$10,2))</f>
        <v/>
      </c>
      <c r="E116" s="13" t="str">
        <f aca="false">IF(A116="","",B116-D116)</f>
        <v/>
      </c>
      <c r="F116" s="13" t="str">
        <f aca="false">IF(A116="","",ROUND(C116-E116,2))</f>
        <v/>
      </c>
    </row>
    <row r="117" customFormat="false" ht="15" hidden="false" customHeight="false" outlineLevel="0" collapsed="false">
      <c r="A117" s="2" t="str">
        <f aca="false">IF(102&gt;$B$9,"",102)</f>
        <v/>
      </c>
      <c r="B117" s="13" t="str">
        <f aca="false">IF(A117="","",IF(A117=$B$9,C117+D117,$B$11))</f>
        <v/>
      </c>
      <c r="C117" s="13" t="str">
        <f aca="false">IF(A117="","",F116)</f>
        <v/>
      </c>
      <c r="D117" s="13" t="str">
        <f aca="false">IF(A117="","",ROUND(C117*$B$10,2))</f>
        <v/>
      </c>
      <c r="E117" s="13" t="str">
        <f aca="false">IF(A117="","",B117-D117)</f>
        <v/>
      </c>
      <c r="F117" s="13" t="str">
        <f aca="false">IF(A117="","",ROUND(C117-E117,2))</f>
        <v/>
      </c>
    </row>
    <row r="118" customFormat="false" ht="15" hidden="false" customHeight="false" outlineLevel="0" collapsed="false">
      <c r="A118" s="2" t="str">
        <f aca="false">IF(103&gt;$B$9,"",103)</f>
        <v/>
      </c>
      <c r="B118" s="13" t="str">
        <f aca="false">IF(A118="","",IF(A118=$B$9,C118+D118,$B$11))</f>
        <v/>
      </c>
      <c r="C118" s="13" t="str">
        <f aca="false">IF(A118="","",F117)</f>
        <v/>
      </c>
      <c r="D118" s="13" t="str">
        <f aca="false">IF(A118="","",ROUND(C118*$B$10,2))</f>
        <v/>
      </c>
      <c r="E118" s="13" t="str">
        <f aca="false">IF(A118="","",B118-D118)</f>
        <v/>
      </c>
      <c r="F118" s="13" t="str">
        <f aca="false">IF(A118="","",ROUND(C118-E118,2))</f>
        <v/>
      </c>
    </row>
    <row r="119" customFormat="false" ht="15" hidden="false" customHeight="false" outlineLevel="0" collapsed="false">
      <c r="A119" s="2" t="str">
        <f aca="false">IF(104&gt;$B$9,"",104)</f>
        <v/>
      </c>
      <c r="B119" s="13" t="str">
        <f aca="false">IF(A119="","",IF(A119=$B$9,C119+D119,$B$11))</f>
        <v/>
      </c>
      <c r="C119" s="13" t="str">
        <f aca="false">IF(A119="","",F118)</f>
        <v/>
      </c>
      <c r="D119" s="13" t="str">
        <f aca="false">IF(A119="","",ROUND(C119*$B$10,2))</f>
        <v/>
      </c>
      <c r="E119" s="13" t="str">
        <f aca="false">IF(A119="","",B119-D119)</f>
        <v/>
      </c>
      <c r="F119" s="13" t="str">
        <f aca="false">IF(A119="","",ROUND(C119-E119,2))</f>
        <v/>
      </c>
    </row>
    <row r="120" customFormat="false" ht="15" hidden="false" customHeight="false" outlineLevel="0" collapsed="false">
      <c r="A120" s="2" t="str">
        <f aca="false">IF(105&gt;$B$9,"",105)</f>
        <v/>
      </c>
      <c r="B120" s="13" t="str">
        <f aca="false">IF(A120="","",IF(A120=$B$9,C120+D120,$B$11))</f>
        <v/>
      </c>
      <c r="C120" s="13" t="str">
        <f aca="false">IF(A120="","",F119)</f>
        <v/>
      </c>
      <c r="D120" s="13" t="str">
        <f aca="false">IF(A120="","",ROUND(C120*$B$10,2))</f>
        <v/>
      </c>
      <c r="E120" s="13" t="str">
        <f aca="false">IF(A120="","",B120-D120)</f>
        <v/>
      </c>
      <c r="F120" s="13" t="str">
        <f aca="false">IF(A120="","",ROUND(C120-E120,2))</f>
        <v/>
      </c>
    </row>
    <row r="121" customFormat="false" ht="15" hidden="false" customHeight="false" outlineLevel="0" collapsed="false">
      <c r="A121" s="2" t="str">
        <f aca="false">IF(106&gt;$B$9,"",106)</f>
        <v/>
      </c>
      <c r="B121" s="13" t="str">
        <f aca="false">IF(A121="","",IF(A121=$B$9,C121+D121,$B$11))</f>
        <v/>
      </c>
      <c r="C121" s="13" t="str">
        <f aca="false">IF(A121="","",F120)</f>
        <v/>
      </c>
      <c r="D121" s="13" t="str">
        <f aca="false">IF(A121="","",ROUND(C121*$B$10,2))</f>
        <v/>
      </c>
      <c r="E121" s="13" t="str">
        <f aca="false">IF(A121="","",B121-D121)</f>
        <v/>
      </c>
      <c r="F121" s="13" t="str">
        <f aca="false">IF(A121="","",ROUND(C121-E121,2))</f>
        <v/>
      </c>
    </row>
    <row r="122" customFormat="false" ht="15" hidden="false" customHeight="false" outlineLevel="0" collapsed="false">
      <c r="A122" s="2" t="str">
        <f aca="false">IF(107&gt;$B$9,"",107)</f>
        <v/>
      </c>
      <c r="B122" s="13" t="str">
        <f aca="false">IF(A122="","",IF(A122=$B$9,C122+D122,$B$11))</f>
        <v/>
      </c>
      <c r="C122" s="13" t="str">
        <f aca="false">IF(A122="","",F121)</f>
        <v/>
      </c>
      <c r="D122" s="13" t="str">
        <f aca="false">IF(A122="","",ROUND(C122*$B$10,2))</f>
        <v/>
      </c>
      <c r="E122" s="13" t="str">
        <f aca="false">IF(A122="","",B122-D122)</f>
        <v/>
      </c>
      <c r="F122" s="13" t="str">
        <f aca="false">IF(A122="","",ROUND(C122-E122,2))</f>
        <v/>
      </c>
    </row>
    <row r="123" customFormat="false" ht="15" hidden="false" customHeight="false" outlineLevel="0" collapsed="false">
      <c r="A123" s="2" t="str">
        <f aca="false">IF(108&gt;$B$9,"",108)</f>
        <v/>
      </c>
      <c r="B123" s="13" t="str">
        <f aca="false">IF(A123="","",IF(A123=$B$9,C123+D123,$B$11))</f>
        <v/>
      </c>
      <c r="C123" s="13" t="str">
        <f aca="false">IF(A123="","",F122)</f>
        <v/>
      </c>
      <c r="D123" s="13" t="str">
        <f aca="false">IF(A123="","",ROUND(C123*$B$10,2))</f>
        <v/>
      </c>
      <c r="E123" s="13" t="str">
        <f aca="false">IF(A123="","",B123-D123)</f>
        <v/>
      </c>
      <c r="F123" s="13" t="str">
        <f aca="false">IF(A123="","",ROUND(C123-E123,2))</f>
        <v/>
      </c>
    </row>
    <row r="124" customFormat="false" ht="15" hidden="false" customHeight="false" outlineLevel="0" collapsed="false">
      <c r="A124" s="2" t="str">
        <f aca="false">IF(109&gt;$B$9,"",109)</f>
        <v/>
      </c>
      <c r="B124" s="13" t="str">
        <f aca="false">IF(A124="","",IF(A124=$B$9,C124+D124,$B$11))</f>
        <v/>
      </c>
      <c r="C124" s="13" t="str">
        <f aca="false">IF(A124="","",F123)</f>
        <v/>
      </c>
      <c r="D124" s="13" t="str">
        <f aca="false">IF(A124="","",ROUND(C124*$B$10,2))</f>
        <v/>
      </c>
      <c r="E124" s="13" t="str">
        <f aca="false">IF(A124="","",B124-D124)</f>
        <v/>
      </c>
      <c r="F124" s="13" t="str">
        <f aca="false">IF(A124="","",ROUND(C124-E124,2))</f>
        <v/>
      </c>
    </row>
    <row r="125" customFormat="false" ht="15" hidden="false" customHeight="false" outlineLevel="0" collapsed="false">
      <c r="A125" s="2" t="str">
        <f aca="false">IF(110&gt;$B$9,"",110)</f>
        <v/>
      </c>
      <c r="B125" s="13" t="str">
        <f aca="false">IF(A125="","",IF(A125=$B$9,C125+D125,$B$11))</f>
        <v/>
      </c>
      <c r="C125" s="13" t="str">
        <f aca="false">IF(A125="","",F124)</f>
        <v/>
      </c>
      <c r="D125" s="13" t="str">
        <f aca="false">IF(A125="","",ROUND(C125*$B$10,2))</f>
        <v/>
      </c>
      <c r="E125" s="13" t="str">
        <f aca="false">IF(A125="","",B125-D125)</f>
        <v/>
      </c>
      <c r="F125" s="13" t="str">
        <f aca="false">IF(A125="","",ROUND(C125-E125,2))</f>
        <v/>
      </c>
    </row>
    <row r="126" customFormat="false" ht="15" hidden="false" customHeight="false" outlineLevel="0" collapsed="false">
      <c r="A126" s="2" t="str">
        <f aca="false">IF(111&gt;$B$9,"",111)</f>
        <v/>
      </c>
      <c r="B126" s="13" t="str">
        <f aca="false">IF(A126="","",IF(A126=$B$9,C126+D126,$B$11))</f>
        <v/>
      </c>
      <c r="C126" s="13" t="str">
        <f aca="false">IF(A126="","",F125)</f>
        <v/>
      </c>
      <c r="D126" s="13" t="str">
        <f aca="false">IF(A126="","",ROUND(C126*$B$10,2))</f>
        <v/>
      </c>
      <c r="E126" s="13" t="str">
        <f aca="false">IF(A126="","",B126-D126)</f>
        <v/>
      </c>
      <c r="F126" s="13" t="str">
        <f aca="false">IF(A126="","",ROUND(C126-E126,2))</f>
        <v/>
      </c>
    </row>
    <row r="127" customFormat="false" ht="15" hidden="false" customHeight="false" outlineLevel="0" collapsed="false">
      <c r="A127" s="2" t="str">
        <f aca="false">IF(112&gt;$B$9,"",112)</f>
        <v/>
      </c>
      <c r="B127" s="13" t="str">
        <f aca="false">IF(A127="","",IF(A127=$B$9,C127+D127,$B$11))</f>
        <v/>
      </c>
      <c r="C127" s="13" t="str">
        <f aca="false">IF(A127="","",F126)</f>
        <v/>
      </c>
      <c r="D127" s="13" t="str">
        <f aca="false">IF(A127="","",ROUND(C127*$B$10,2))</f>
        <v/>
      </c>
      <c r="E127" s="13" t="str">
        <f aca="false">IF(A127="","",B127-D127)</f>
        <v/>
      </c>
      <c r="F127" s="13" t="str">
        <f aca="false">IF(A127="","",ROUND(C127-E127,2))</f>
        <v/>
      </c>
    </row>
    <row r="128" customFormat="false" ht="15" hidden="false" customHeight="false" outlineLevel="0" collapsed="false">
      <c r="A128" s="2" t="str">
        <f aca="false">IF(113&gt;$B$9,"",113)</f>
        <v/>
      </c>
      <c r="B128" s="13" t="str">
        <f aca="false">IF(A128="","",IF(A128=$B$9,C128+D128,$B$11))</f>
        <v/>
      </c>
      <c r="C128" s="13" t="str">
        <f aca="false">IF(A128="","",F127)</f>
        <v/>
      </c>
      <c r="D128" s="13" t="str">
        <f aca="false">IF(A128="","",ROUND(C128*$B$10,2))</f>
        <v/>
      </c>
      <c r="E128" s="13" t="str">
        <f aca="false">IF(A128="","",B128-D128)</f>
        <v/>
      </c>
      <c r="F128" s="13" t="str">
        <f aca="false">IF(A128="","",ROUND(C128-E128,2))</f>
        <v/>
      </c>
    </row>
    <row r="129" customFormat="false" ht="15" hidden="false" customHeight="false" outlineLevel="0" collapsed="false">
      <c r="A129" s="2" t="str">
        <f aca="false">IF(114&gt;$B$9,"",114)</f>
        <v/>
      </c>
      <c r="B129" s="13" t="str">
        <f aca="false">IF(A129="","",IF(A129=$B$9,C129+D129,$B$11))</f>
        <v/>
      </c>
      <c r="C129" s="13" t="str">
        <f aca="false">IF(A129="","",F128)</f>
        <v/>
      </c>
      <c r="D129" s="13" t="str">
        <f aca="false">IF(A129="","",ROUND(C129*$B$10,2))</f>
        <v/>
      </c>
      <c r="E129" s="13" t="str">
        <f aca="false">IF(A129="","",B129-D129)</f>
        <v/>
      </c>
      <c r="F129" s="13" t="str">
        <f aca="false">IF(A129="","",ROUND(C129-E129,2))</f>
        <v/>
      </c>
    </row>
    <row r="130" customFormat="false" ht="15" hidden="false" customHeight="false" outlineLevel="0" collapsed="false">
      <c r="A130" s="2" t="str">
        <f aca="false">IF(115&gt;$B$9,"",115)</f>
        <v/>
      </c>
      <c r="B130" s="13" t="str">
        <f aca="false">IF(A130="","",IF(A130=$B$9,C130+D130,$B$11))</f>
        <v/>
      </c>
      <c r="C130" s="13" t="str">
        <f aca="false">IF(A130="","",F129)</f>
        <v/>
      </c>
      <c r="D130" s="13" t="str">
        <f aca="false">IF(A130="","",ROUND(C130*$B$10,2))</f>
        <v/>
      </c>
      <c r="E130" s="13" t="str">
        <f aca="false">IF(A130="","",B130-D130)</f>
        <v/>
      </c>
      <c r="F130" s="13" t="str">
        <f aca="false">IF(A130="","",ROUND(C130-E130,2))</f>
        <v/>
      </c>
    </row>
    <row r="131" customFormat="false" ht="15" hidden="false" customHeight="false" outlineLevel="0" collapsed="false">
      <c r="A131" s="2" t="str">
        <f aca="false">IF(116&gt;$B$9,"",116)</f>
        <v/>
      </c>
      <c r="B131" s="13" t="str">
        <f aca="false">IF(A131="","",IF(A131=$B$9,C131+D131,$B$11))</f>
        <v/>
      </c>
      <c r="C131" s="13" t="str">
        <f aca="false">IF(A131="","",F130)</f>
        <v/>
      </c>
      <c r="D131" s="13" t="str">
        <f aca="false">IF(A131="","",ROUND(C131*$B$10,2))</f>
        <v/>
      </c>
      <c r="E131" s="13" t="str">
        <f aca="false">IF(A131="","",B131-D131)</f>
        <v/>
      </c>
      <c r="F131" s="13" t="str">
        <f aca="false">IF(A131="","",ROUND(C131-E131,2))</f>
        <v/>
      </c>
    </row>
    <row r="132" customFormat="false" ht="15" hidden="false" customHeight="false" outlineLevel="0" collapsed="false">
      <c r="A132" s="2" t="str">
        <f aca="false">IF(117&gt;$B$9,"",117)</f>
        <v/>
      </c>
      <c r="B132" s="13" t="str">
        <f aca="false">IF(A132="","",IF(A132=$B$9,C132+D132,$B$11))</f>
        <v/>
      </c>
      <c r="C132" s="13" t="str">
        <f aca="false">IF(A132="","",F131)</f>
        <v/>
      </c>
      <c r="D132" s="13" t="str">
        <f aca="false">IF(A132="","",ROUND(C132*$B$10,2))</f>
        <v/>
      </c>
      <c r="E132" s="13" t="str">
        <f aca="false">IF(A132="","",B132-D132)</f>
        <v/>
      </c>
      <c r="F132" s="13" t="str">
        <f aca="false">IF(A132="","",ROUND(C132-E132,2))</f>
        <v/>
      </c>
    </row>
    <row r="133" customFormat="false" ht="15" hidden="false" customHeight="false" outlineLevel="0" collapsed="false">
      <c r="A133" s="2" t="str">
        <f aca="false">IF(118&gt;$B$9,"",118)</f>
        <v/>
      </c>
      <c r="B133" s="13" t="str">
        <f aca="false">IF(A133="","",IF(A133=$B$9,C133+D133,$B$11))</f>
        <v/>
      </c>
      <c r="C133" s="13" t="str">
        <f aca="false">IF(A133="","",F132)</f>
        <v/>
      </c>
      <c r="D133" s="13" t="str">
        <f aca="false">IF(A133="","",ROUND(C133*$B$10,2))</f>
        <v/>
      </c>
      <c r="E133" s="13" t="str">
        <f aca="false">IF(A133="","",B133-D133)</f>
        <v/>
      </c>
      <c r="F133" s="13" t="str">
        <f aca="false">IF(A133="","",ROUND(C133-E133,2))</f>
        <v/>
      </c>
    </row>
    <row r="134" customFormat="false" ht="15" hidden="false" customHeight="false" outlineLevel="0" collapsed="false">
      <c r="A134" s="2" t="str">
        <f aca="false">IF(119&gt;$B$9,"",119)</f>
        <v/>
      </c>
      <c r="B134" s="13" t="str">
        <f aca="false">IF(A134="","",IF(A134=$B$9,C134+D134,$B$11))</f>
        <v/>
      </c>
      <c r="C134" s="13" t="str">
        <f aca="false">IF(A134="","",F133)</f>
        <v/>
      </c>
      <c r="D134" s="13" t="str">
        <f aca="false">IF(A134="","",ROUND(C134*$B$10,2))</f>
        <v/>
      </c>
      <c r="E134" s="13" t="str">
        <f aca="false">IF(A134="","",B134-D134)</f>
        <v/>
      </c>
      <c r="F134" s="13" t="str">
        <f aca="false">IF(A134="","",ROUND(C134-E134,2))</f>
        <v/>
      </c>
    </row>
    <row r="135" customFormat="false" ht="15" hidden="false" customHeight="false" outlineLevel="0" collapsed="false">
      <c r="A135" s="2" t="str">
        <f aca="false">IF(120&gt;$B$9,"",120)</f>
        <v/>
      </c>
      <c r="B135" s="13" t="str">
        <f aca="false">IF(A135="","",IF(A135=$B$9,C135+D135,$B$11))</f>
        <v/>
      </c>
      <c r="C135" s="13" t="str">
        <f aca="false">IF(A135="","",F134)</f>
        <v/>
      </c>
      <c r="D135" s="13" t="str">
        <f aca="false">IF(A135="","",ROUND(C135*$B$10,2))</f>
        <v/>
      </c>
      <c r="E135" s="13" t="str">
        <f aca="false">IF(A135="","",B135-D135)</f>
        <v/>
      </c>
      <c r="F135" s="13" t="str">
        <f aca="false">IF(A135="","",ROUND(C135-E135,2))</f>
        <v/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2026-07-19T12:42:58Z</dcterms:created>
  <dc:creator>openpyxl</dc:creator>
  <dc:description/>
  <dc:language>en-US</dc:language>
  <cp:lastModifiedBy/>
  <dcterms:modified xsi:type="dcterms:W3CDTF">2026-07-19T12:42:58Z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